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28.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613" documentId="8_{E126453B-AED4-405A-8082-05AA5DC3FEDA}" xr6:coauthVersionLast="47" xr6:coauthVersionMax="47" xr10:uidLastSave="{4E0C5A9C-957B-4ADB-BFCB-D1AF9B82F073}"/>
  <bookViews>
    <workbookView xWindow="-28920" yWindow="-120" windowWidth="29040" windowHeight="17520" tabRatio="814" xr2:uid="{00000000-000D-0000-FFFF-FFFF00000000}"/>
  </bookViews>
  <sheets>
    <sheet name="Example" sheetId="70" r:id="rId1"/>
    <sheet name="Pyrolysis_straw_conv" sheetId="24" r:id="rId2"/>
    <sheet name="RapeStraw_Cut_Comb_conv" sheetId="33" r:id="rId3"/>
    <sheet name="RapeStraw_Cut_Comb_org" sheetId="56" r:id="rId4"/>
    <sheet name="Straw_Cut_Comb_conv" sheetId="28" r:id="rId5"/>
    <sheet name="Straw_Cut_Comb_org" sheetId="57" r:id="rId6"/>
    <sheet name="Grassclover_Return_conv" sheetId="65" r:id="rId7"/>
    <sheet name="Grassclover_Return_org" sheetId="67" r:id="rId8"/>
    <sheet name="Wholecrop_Return_conv" sheetId="68" r:id="rId9"/>
    <sheet name="Extrac_grassclover_conv" sheetId="31" r:id="rId10"/>
    <sheet name="Extrac_grassclover_org" sheetId="39" r:id="rId11"/>
    <sheet name="Extrac_ProteinGrassclover_conv" sheetId="63" r:id="rId12"/>
    <sheet name="Extrac_ProteinGrassclover_org" sheetId="69" r:id="rId13"/>
    <sheet name="Oil_Mill_conv" sheetId="32" r:id="rId14"/>
    <sheet name="Oil_Mill_org" sheetId="40" r:id="rId15"/>
    <sheet name="Pyrol_degas_catt_man_fiber_conv" sheetId="34" r:id="rId16"/>
    <sheet name="Heat_and_power_straw_conv" sheetId="50" r:id="rId17"/>
    <sheet name="Boiler_private_straw_conv" sheetId="51" r:id="rId18"/>
    <sheet name="Boiler_private_rape_straw_conv" sheetId="52" r:id="rId19"/>
    <sheet name="Boiler_straw_conv" sheetId="49" r:id="rId20"/>
    <sheet name="Sbeet_factory_conv" sheetId="41" r:id="rId21"/>
    <sheet name="Sbeet_factory_org" sheetId="42" r:id="rId22"/>
    <sheet name="Pstarch_factory_conv" sheetId="43" r:id="rId23"/>
    <sheet name="Pstarch_factory_org" sheetId="64" r:id="rId24"/>
    <sheet name="Reservation_corn_biogas_conv" sheetId="53" r:id="rId25"/>
    <sheet name="Reservation_beet_ro_biogas_conv" sheetId="54" r:id="rId26"/>
    <sheet name="Reservation_whole_c_biogas_conv" sheetId="55" r:id="rId27"/>
    <sheet name="Processed products" sheetId="4" r:id="rId28"/>
    <sheet name="Biomass_pool_output_Field_modul" sheetId="15" r:id="rId29"/>
    <sheet name="Biomass_pool_output_Biogas_Stor" sheetId="38" r:id="rId30"/>
    <sheet name="Crop definitions" sheetId="1" r:id="rId31"/>
    <sheet name="Imported products" sheetId="3" r:id="rId32"/>
    <sheet name="Diesel consumption for field op" sheetId="20" r:id="rId33"/>
    <sheet name="Other_tabels" sheetId="5"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4" i="70" l="1"/>
  <c r="E103" i="70"/>
  <c r="E102" i="70"/>
  <c r="E101" i="70"/>
  <c r="E100" i="70"/>
  <c r="S91" i="70"/>
  <c r="R91" i="70"/>
  <c r="Q91" i="70"/>
  <c r="O91" i="70"/>
  <c r="S90" i="70"/>
  <c r="R90" i="70"/>
  <c r="Q90" i="70"/>
  <c r="O90" i="70"/>
  <c r="S89" i="70"/>
  <c r="R89" i="70"/>
  <c r="R92" i="70" s="1"/>
  <c r="Q89" i="70"/>
  <c r="O89" i="70"/>
  <c r="S88" i="70"/>
  <c r="R88" i="70"/>
  <c r="Q88" i="70"/>
  <c r="O88" i="70"/>
  <c r="S87" i="70"/>
  <c r="R87" i="70"/>
  <c r="Q87" i="70"/>
  <c r="O87" i="70"/>
  <c r="S86" i="70"/>
  <c r="R86" i="70"/>
  <c r="Q86" i="70"/>
  <c r="O86" i="70"/>
  <c r="S85" i="70"/>
  <c r="R85" i="70"/>
  <c r="Q85" i="70"/>
  <c r="O85" i="70"/>
  <c r="S84" i="70"/>
  <c r="R84" i="70"/>
  <c r="Q84" i="70"/>
  <c r="O84" i="70"/>
  <c r="S83" i="70"/>
  <c r="S92" i="70" s="1"/>
  <c r="R83" i="70"/>
  <c r="Q83" i="70"/>
  <c r="Q92" i="70" s="1"/>
  <c r="O83" i="70"/>
  <c r="O78" i="70"/>
  <c r="E78" i="70"/>
  <c r="R78" i="70" s="1"/>
  <c r="D78" i="70"/>
  <c r="Q78" i="70" s="1"/>
  <c r="O77" i="70"/>
  <c r="E77" i="70"/>
  <c r="R77" i="70" s="1"/>
  <c r="D77" i="70"/>
  <c r="Q77" i="70" s="1"/>
  <c r="O76" i="70"/>
  <c r="E76" i="70"/>
  <c r="R76" i="70" s="1"/>
  <c r="D76" i="70"/>
  <c r="Q76" i="70" s="1"/>
  <c r="O75" i="70"/>
  <c r="E75" i="70"/>
  <c r="R75" i="70" s="1"/>
  <c r="D75" i="70"/>
  <c r="Q75" i="70" s="1"/>
  <c r="O74" i="70"/>
  <c r="E74" i="70"/>
  <c r="R74" i="70" s="1"/>
  <c r="D74" i="70"/>
  <c r="Q74" i="70" s="1"/>
  <c r="O73" i="70"/>
  <c r="E73" i="70"/>
  <c r="R73" i="70" s="1"/>
  <c r="D73" i="70"/>
  <c r="Q73" i="70" s="1"/>
  <c r="O72" i="70"/>
  <c r="E72" i="70"/>
  <c r="R72" i="70" s="1"/>
  <c r="D72" i="70"/>
  <c r="Q72" i="70" s="1"/>
  <c r="O71" i="70"/>
  <c r="E71" i="70"/>
  <c r="R71" i="70" s="1"/>
  <c r="D71" i="70"/>
  <c r="Q71" i="70" s="1"/>
  <c r="O70" i="70"/>
  <c r="E70" i="70"/>
  <c r="R70" i="70" s="1"/>
  <c r="D70" i="70"/>
  <c r="Q70" i="70" s="1"/>
  <c r="L67" i="70"/>
  <c r="K67" i="70"/>
  <c r="L66" i="70"/>
  <c r="K66" i="70"/>
  <c r="L65" i="70"/>
  <c r="K65" i="70"/>
  <c r="L64" i="70"/>
  <c r="K64" i="70"/>
  <c r="L63" i="70"/>
  <c r="K63" i="70"/>
  <c r="L62" i="70"/>
  <c r="K62" i="70"/>
  <c r="L61" i="70"/>
  <c r="K61" i="70"/>
  <c r="L60" i="70"/>
  <c r="K60" i="70"/>
  <c r="L59" i="70"/>
  <c r="K59" i="70"/>
  <c r="L58" i="70"/>
  <c r="K58" i="70"/>
  <c r="L57" i="70"/>
  <c r="K57" i="70"/>
  <c r="L56" i="70"/>
  <c r="K56" i="70"/>
  <c r="L55" i="70"/>
  <c r="I49" i="70"/>
  <c r="H49" i="70"/>
  <c r="D49" i="70"/>
  <c r="F49" i="70" s="1"/>
  <c r="I48" i="70"/>
  <c r="H48" i="70"/>
  <c r="D48" i="70"/>
  <c r="F48" i="70" s="1"/>
  <c r="I47" i="70"/>
  <c r="H47" i="70"/>
  <c r="D47" i="70"/>
  <c r="F47" i="70" s="1"/>
  <c r="I46" i="70"/>
  <c r="H46" i="70"/>
  <c r="D46" i="70"/>
  <c r="F46" i="70" s="1"/>
  <c r="I45" i="70"/>
  <c r="H45" i="70"/>
  <c r="D45" i="70"/>
  <c r="F45" i="70" s="1"/>
  <c r="I44" i="70"/>
  <c r="H44" i="70"/>
  <c r="D44" i="70"/>
  <c r="F44" i="70" s="1"/>
  <c r="I43" i="70"/>
  <c r="D40" i="70"/>
  <c r="O39" i="70"/>
  <c r="AU38" i="70"/>
  <c r="AT38" i="70"/>
  <c r="AS38" i="70"/>
  <c r="AR38" i="70"/>
  <c r="AQ38" i="70"/>
  <c r="AO38" i="70"/>
  <c r="AN38" i="70"/>
  <c r="AM38" i="70"/>
  <c r="AL38" i="70"/>
  <c r="AK38" i="70"/>
  <c r="Q38" i="70"/>
  <c r="G38" i="70"/>
  <c r="F38" i="70"/>
  <c r="E38" i="70"/>
  <c r="AU37" i="70"/>
  <c r="AT37" i="70"/>
  <c r="AS37" i="70"/>
  <c r="AR37" i="70"/>
  <c r="AQ37" i="70"/>
  <c r="AO37" i="70"/>
  <c r="AN37" i="70"/>
  <c r="AM37" i="70"/>
  <c r="AL37" i="70"/>
  <c r="AK37" i="70"/>
  <c r="Q37" i="70"/>
  <c r="G37" i="70"/>
  <c r="F37" i="70"/>
  <c r="E37" i="70"/>
  <c r="AU36" i="70"/>
  <c r="AT36" i="70"/>
  <c r="AS36" i="70"/>
  <c r="AR36" i="70"/>
  <c r="AQ36" i="70"/>
  <c r="AO36" i="70"/>
  <c r="AN36" i="70"/>
  <c r="AM36" i="70"/>
  <c r="AL36" i="70"/>
  <c r="AK36" i="70"/>
  <c r="Q36" i="70"/>
  <c r="O36" i="70"/>
  <c r="G36" i="70"/>
  <c r="F36" i="70"/>
  <c r="E36" i="70"/>
  <c r="AU35" i="70"/>
  <c r="AT35" i="70"/>
  <c r="AS35" i="70"/>
  <c r="AR35" i="70"/>
  <c r="AQ35" i="70"/>
  <c r="AO35" i="70"/>
  <c r="AN35" i="70"/>
  <c r="AM35" i="70"/>
  <c r="AL35" i="70"/>
  <c r="AK35" i="70"/>
  <c r="Q35" i="70"/>
  <c r="O35" i="70"/>
  <c r="G35" i="70"/>
  <c r="F35" i="70"/>
  <c r="E35" i="70"/>
  <c r="Q34" i="70"/>
  <c r="E34" i="70"/>
  <c r="AU33" i="70"/>
  <c r="AT33" i="70"/>
  <c r="AS33" i="70"/>
  <c r="AR33" i="70"/>
  <c r="AQ33" i="70"/>
  <c r="AO33" i="70"/>
  <c r="AN33" i="70"/>
  <c r="AM33" i="70"/>
  <c r="AL33" i="70"/>
  <c r="AK33" i="70"/>
  <c r="Q33" i="70"/>
  <c r="M33" i="70"/>
  <c r="L33" i="70"/>
  <c r="K33" i="70"/>
  <c r="J33" i="70"/>
  <c r="I33" i="70"/>
  <c r="G33" i="70"/>
  <c r="F33" i="70"/>
  <c r="E33" i="70"/>
  <c r="D30" i="70"/>
  <c r="AO29" i="70"/>
  <c r="AN29" i="70"/>
  <c r="AM29" i="70"/>
  <c r="AL29" i="70"/>
  <c r="AK29" i="70"/>
  <c r="W29" i="70"/>
  <c r="V29" i="70"/>
  <c r="U29" i="70"/>
  <c r="T29" i="70"/>
  <c r="S29" i="70"/>
  <c r="Q29" i="70"/>
  <c r="O29" i="70"/>
  <c r="M29" i="70"/>
  <c r="L29" i="70"/>
  <c r="K29" i="70"/>
  <c r="J29" i="70"/>
  <c r="I29" i="70"/>
  <c r="G29" i="70"/>
  <c r="F29" i="70"/>
  <c r="E29" i="70"/>
  <c r="AO28" i="70"/>
  <c r="AN28" i="70"/>
  <c r="AM28" i="70"/>
  <c r="AL28" i="70"/>
  <c r="AK28" i="70"/>
  <c r="W28" i="70"/>
  <c r="V28" i="70"/>
  <c r="U28" i="70"/>
  <c r="T28" i="70"/>
  <c r="S28" i="70"/>
  <c r="Q28" i="70"/>
  <c r="O28" i="70"/>
  <c r="M28" i="70"/>
  <c r="L28" i="70"/>
  <c r="K28" i="70"/>
  <c r="J28" i="70"/>
  <c r="I28" i="70"/>
  <c r="G28" i="70"/>
  <c r="F28" i="70"/>
  <c r="E28" i="70"/>
  <c r="AO27" i="70"/>
  <c r="AN27" i="70"/>
  <c r="AM27" i="70"/>
  <c r="AL27" i="70"/>
  <c r="AK27" i="70"/>
  <c r="W27" i="70"/>
  <c r="V27" i="70"/>
  <c r="U27" i="70"/>
  <c r="T27" i="70"/>
  <c r="S27" i="70"/>
  <c r="Q27" i="70"/>
  <c r="O27" i="70"/>
  <c r="M27" i="70"/>
  <c r="L27" i="70"/>
  <c r="K27" i="70"/>
  <c r="J27" i="70"/>
  <c r="I27" i="70"/>
  <c r="G27" i="70"/>
  <c r="F27" i="70"/>
  <c r="E27" i="70"/>
  <c r="AO26" i="70"/>
  <c r="AN26" i="70"/>
  <c r="AM26" i="70"/>
  <c r="AL26" i="70"/>
  <c r="AK26" i="70"/>
  <c r="W26" i="70"/>
  <c r="V26" i="70"/>
  <c r="U26" i="70"/>
  <c r="T26" i="70"/>
  <c r="S26" i="70"/>
  <c r="Q26" i="70"/>
  <c r="M26" i="70"/>
  <c r="L26" i="70"/>
  <c r="K26" i="70"/>
  <c r="J26" i="70"/>
  <c r="I26" i="70"/>
  <c r="G26" i="70"/>
  <c r="F26" i="70"/>
  <c r="E26" i="70"/>
  <c r="AO25" i="70"/>
  <c r="AN25" i="70"/>
  <c r="AM25" i="70"/>
  <c r="AL25" i="70"/>
  <c r="AK25" i="70"/>
  <c r="W25" i="70"/>
  <c r="V25" i="70"/>
  <c r="U25" i="70"/>
  <c r="T25" i="70"/>
  <c r="S25" i="70"/>
  <c r="Q25" i="70"/>
  <c r="O25" i="70"/>
  <c r="M25" i="70"/>
  <c r="L25" i="70"/>
  <c r="K25" i="70"/>
  <c r="J25" i="70"/>
  <c r="I25" i="70"/>
  <c r="G25" i="70"/>
  <c r="F25" i="70"/>
  <c r="E25" i="70"/>
  <c r="AO24" i="70"/>
  <c r="AN24" i="70"/>
  <c r="AM24" i="70"/>
  <c r="AL24" i="70"/>
  <c r="AK24" i="70"/>
  <c r="W24" i="70"/>
  <c r="V24" i="70"/>
  <c r="U24" i="70"/>
  <c r="T24" i="70"/>
  <c r="S24" i="70"/>
  <c r="Q24" i="70"/>
  <c r="M24" i="70"/>
  <c r="L24" i="70"/>
  <c r="K24" i="70"/>
  <c r="J24" i="70"/>
  <c r="I24" i="70"/>
  <c r="G24" i="70"/>
  <c r="F24" i="70"/>
  <c r="E24" i="70"/>
  <c r="AO23" i="70"/>
  <c r="AN23" i="70"/>
  <c r="AM23" i="70"/>
  <c r="AL23" i="70"/>
  <c r="AK23" i="70"/>
  <c r="W23" i="70"/>
  <c r="V23" i="70"/>
  <c r="U23" i="70"/>
  <c r="T23" i="70"/>
  <c r="S23" i="70"/>
  <c r="Q23" i="70"/>
  <c r="M23" i="70"/>
  <c r="L23" i="70"/>
  <c r="K23" i="70"/>
  <c r="J23" i="70"/>
  <c r="I23" i="70"/>
  <c r="G23" i="70"/>
  <c r="F23" i="70"/>
  <c r="E23" i="70"/>
  <c r="D21" i="70"/>
  <c r="D20" i="70"/>
  <c r="O23" i="70" s="1"/>
  <c r="W18" i="70"/>
  <c r="V18" i="70"/>
  <c r="U18" i="70"/>
  <c r="T18" i="70"/>
  <c r="S18" i="70"/>
  <c r="Q18" i="70"/>
  <c r="W17" i="70"/>
  <c r="V17" i="70"/>
  <c r="U17" i="70"/>
  <c r="T17" i="70"/>
  <c r="S17" i="70"/>
  <c r="Q17" i="70"/>
  <c r="W16" i="70"/>
  <c r="V16" i="70"/>
  <c r="U16" i="70"/>
  <c r="T16" i="70"/>
  <c r="S16" i="70"/>
  <c r="Q16" i="70"/>
  <c r="W15" i="70"/>
  <c r="V15" i="70"/>
  <c r="U15" i="70"/>
  <c r="T15" i="70"/>
  <c r="S15" i="70"/>
  <c r="Q15" i="70"/>
  <c r="W14" i="70"/>
  <c r="V14" i="70"/>
  <c r="U14" i="70"/>
  <c r="T14" i="70"/>
  <c r="S14" i="70"/>
  <c r="Q14" i="70"/>
  <c r="W13" i="70"/>
  <c r="V13" i="70"/>
  <c r="U13" i="70"/>
  <c r="T13" i="70"/>
  <c r="S13" i="70"/>
  <c r="Q13" i="70"/>
  <c r="K37" i="4"/>
  <c r="AN30" i="70" l="1"/>
  <c r="AL30" i="70"/>
  <c r="I50" i="70"/>
  <c r="K30" i="70"/>
  <c r="K40" i="70" s="1"/>
  <c r="M30" i="70"/>
  <c r="M40" i="70" s="1"/>
  <c r="L30" i="70"/>
  <c r="L40" i="70" s="1"/>
  <c r="AO30" i="70"/>
  <c r="AK30" i="70"/>
  <c r="J30" i="70"/>
  <c r="J40" i="70" s="1"/>
  <c r="AM30" i="70"/>
  <c r="I30" i="70"/>
  <c r="I40" i="70" s="1"/>
  <c r="R79" i="70"/>
  <c r="C109" i="70"/>
  <c r="Q79" i="70"/>
  <c r="O24" i="70"/>
  <c r="O33" i="70"/>
  <c r="O37" i="70"/>
  <c r="O26" i="70"/>
  <c r="O34" i="70"/>
  <c r="O38" i="70"/>
  <c r="D104" i="69"/>
  <c r="E103" i="69"/>
  <c r="E102" i="69"/>
  <c r="E101" i="69"/>
  <c r="BE100" i="69"/>
  <c r="BC100" i="69"/>
  <c r="E100" i="69"/>
  <c r="BE99" i="69"/>
  <c r="BC99" i="69"/>
  <c r="E99" i="69"/>
  <c r="BE98" i="69"/>
  <c r="BC98" i="69"/>
  <c r="E98" i="69"/>
  <c r="BE97" i="69"/>
  <c r="BC97" i="69"/>
  <c r="E97" i="69"/>
  <c r="BE96" i="69"/>
  <c r="BC96" i="69"/>
  <c r="E96" i="69"/>
  <c r="BE95" i="69"/>
  <c r="BC95" i="69"/>
  <c r="E95" i="69"/>
  <c r="BE94" i="69"/>
  <c r="BC94" i="69"/>
  <c r="BE93" i="69"/>
  <c r="BC93" i="69"/>
  <c r="AZ93" i="69"/>
  <c r="BE92" i="69"/>
  <c r="BC92" i="69"/>
  <c r="BE91" i="69"/>
  <c r="BC91" i="69"/>
  <c r="S91" i="69"/>
  <c r="R91" i="69"/>
  <c r="Q91" i="69"/>
  <c r="O91" i="69"/>
  <c r="BE90" i="69"/>
  <c r="BC90" i="69"/>
  <c r="S90" i="69"/>
  <c r="R90" i="69"/>
  <c r="Q90" i="69"/>
  <c r="O90" i="69"/>
  <c r="BE89" i="69"/>
  <c r="BC89" i="69"/>
  <c r="S89" i="69"/>
  <c r="R89" i="69"/>
  <c r="Q89" i="69"/>
  <c r="O89" i="69"/>
  <c r="BD88" i="69"/>
  <c r="S88" i="69"/>
  <c r="R88" i="69"/>
  <c r="Q88" i="69"/>
  <c r="O88" i="69"/>
  <c r="BE87" i="69"/>
  <c r="BD87" i="69"/>
  <c r="S87" i="69"/>
  <c r="R87" i="69"/>
  <c r="Q87" i="69"/>
  <c r="O87" i="69"/>
  <c r="BD86" i="69"/>
  <c r="S86" i="69"/>
  <c r="R86" i="69"/>
  <c r="Q86" i="69"/>
  <c r="O86" i="69"/>
  <c r="BD85" i="69"/>
  <c r="S85" i="69"/>
  <c r="R85" i="69"/>
  <c r="Q85" i="69"/>
  <c r="O85" i="69"/>
  <c r="BD84" i="69"/>
  <c r="S84" i="69"/>
  <c r="R84" i="69"/>
  <c r="Q84" i="69"/>
  <c r="O84" i="69"/>
  <c r="BD83" i="69"/>
  <c r="S83" i="69"/>
  <c r="O83" i="69"/>
  <c r="R83" i="69" s="1"/>
  <c r="R92" i="69" s="1"/>
  <c r="BE85" i="69" s="1"/>
  <c r="BD82" i="69"/>
  <c r="BD81" i="69"/>
  <c r="BB81" i="69"/>
  <c r="BC81" i="69" s="1"/>
  <c r="BD80" i="69"/>
  <c r="BC80" i="69"/>
  <c r="BB80" i="69"/>
  <c r="BD79" i="69"/>
  <c r="BD78" i="69"/>
  <c r="O78" i="69"/>
  <c r="E78" i="69"/>
  <c r="R78" i="69" s="1"/>
  <c r="D78" i="69"/>
  <c r="Q78" i="69" s="1"/>
  <c r="BD77" i="69"/>
  <c r="BC77" i="69"/>
  <c r="O77" i="69"/>
  <c r="E77" i="69"/>
  <c r="R77" i="69" s="1"/>
  <c r="D77" i="69"/>
  <c r="Q77" i="69" s="1"/>
  <c r="BD76" i="69"/>
  <c r="BC76" i="69"/>
  <c r="O76" i="69"/>
  <c r="E76" i="69"/>
  <c r="R76" i="69" s="1"/>
  <c r="D76" i="69"/>
  <c r="Q76" i="69" s="1"/>
  <c r="BD75" i="69"/>
  <c r="BC75" i="69"/>
  <c r="O75" i="69"/>
  <c r="E75" i="69"/>
  <c r="R75" i="69" s="1"/>
  <c r="D75" i="69"/>
  <c r="Q75" i="69" s="1"/>
  <c r="BD74" i="69"/>
  <c r="BC74" i="69"/>
  <c r="O74" i="69"/>
  <c r="E74" i="69"/>
  <c r="R74" i="69" s="1"/>
  <c r="D74" i="69"/>
  <c r="Q74" i="69" s="1"/>
  <c r="BD73" i="69"/>
  <c r="BC73" i="69"/>
  <c r="O73" i="69"/>
  <c r="E73" i="69"/>
  <c r="R73" i="69" s="1"/>
  <c r="D73" i="69"/>
  <c r="Q73" i="69" s="1"/>
  <c r="BD72" i="69"/>
  <c r="BC72" i="69"/>
  <c r="O72" i="69"/>
  <c r="E72" i="69"/>
  <c r="R72" i="69" s="1"/>
  <c r="D72" i="69"/>
  <c r="Q72" i="69" s="1"/>
  <c r="BD71" i="69"/>
  <c r="BC71" i="69"/>
  <c r="O71" i="69"/>
  <c r="E71" i="69"/>
  <c r="R71" i="69" s="1"/>
  <c r="D71" i="69"/>
  <c r="Q71" i="69" s="1"/>
  <c r="BD70" i="69"/>
  <c r="BC70" i="69"/>
  <c r="O70" i="69"/>
  <c r="E70" i="69"/>
  <c r="R70" i="69" s="1"/>
  <c r="D70" i="69"/>
  <c r="Q70" i="69" s="1"/>
  <c r="BD69" i="69"/>
  <c r="BC69" i="69"/>
  <c r="BD68" i="69"/>
  <c r="BC68" i="69"/>
  <c r="BD67" i="69"/>
  <c r="BC67" i="69"/>
  <c r="L67" i="69"/>
  <c r="K67" i="69"/>
  <c r="BD66" i="69"/>
  <c r="BC66" i="69"/>
  <c r="L66" i="69"/>
  <c r="K66" i="69"/>
  <c r="BD65" i="69"/>
  <c r="BC65" i="69"/>
  <c r="L65" i="69"/>
  <c r="K65" i="69"/>
  <c r="BD64" i="69"/>
  <c r="BC64" i="69"/>
  <c r="L64" i="69"/>
  <c r="K64" i="69"/>
  <c r="BD63" i="69"/>
  <c r="BC63" i="69"/>
  <c r="L63" i="69"/>
  <c r="K63" i="69"/>
  <c r="BD62" i="69"/>
  <c r="BC62" i="69"/>
  <c r="L62" i="69"/>
  <c r="K62" i="69"/>
  <c r="BD61" i="69"/>
  <c r="BC61" i="69"/>
  <c r="L61" i="69"/>
  <c r="K61" i="69"/>
  <c r="BD60" i="69"/>
  <c r="BC60" i="69"/>
  <c r="L60" i="69"/>
  <c r="K60" i="69"/>
  <c r="BD59" i="69"/>
  <c r="BC59" i="69"/>
  <c r="L59" i="69"/>
  <c r="K59" i="69"/>
  <c r="BD58" i="69"/>
  <c r="BC58" i="69"/>
  <c r="L58" i="69"/>
  <c r="K58" i="69"/>
  <c r="BD57" i="69"/>
  <c r="BC57" i="69"/>
  <c r="L57" i="69"/>
  <c r="K57" i="69"/>
  <c r="BD56" i="69"/>
  <c r="BC56" i="69"/>
  <c r="L56" i="69"/>
  <c r="K56" i="69"/>
  <c r="BD55" i="69"/>
  <c r="BC55" i="69"/>
  <c r="L55" i="69"/>
  <c r="K55" i="69"/>
  <c r="BD54" i="69"/>
  <c r="BC54" i="69"/>
  <c r="BD53" i="69"/>
  <c r="BC53" i="69"/>
  <c r="BD52" i="69"/>
  <c r="BC52" i="69"/>
  <c r="BD51" i="69"/>
  <c r="BC51" i="69"/>
  <c r="BD50" i="69"/>
  <c r="BC50" i="69"/>
  <c r="BD49" i="69"/>
  <c r="BC49" i="69"/>
  <c r="I49" i="69"/>
  <c r="H49" i="69"/>
  <c r="D49" i="69"/>
  <c r="F49" i="69" s="1"/>
  <c r="BD48" i="69"/>
  <c r="BC48" i="69"/>
  <c r="I48" i="69"/>
  <c r="H48" i="69"/>
  <c r="D48" i="69"/>
  <c r="F48" i="69" s="1"/>
  <c r="BD47" i="69"/>
  <c r="BC47" i="69"/>
  <c r="I47" i="69"/>
  <c r="H47" i="69"/>
  <c r="D47" i="69"/>
  <c r="F47" i="69" s="1"/>
  <c r="BD46" i="69"/>
  <c r="BC46" i="69"/>
  <c r="I46" i="69"/>
  <c r="H46" i="69"/>
  <c r="D46" i="69"/>
  <c r="F46" i="69" s="1"/>
  <c r="BD45" i="69"/>
  <c r="BC45" i="69"/>
  <c r="I45" i="69"/>
  <c r="H45" i="69"/>
  <c r="D45" i="69"/>
  <c r="F45" i="69" s="1"/>
  <c r="BD44" i="69"/>
  <c r="BC44" i="69"/>
  <c r="I44" i="69"/>
  <c r="H44" i="69"/>
  <c r="D44" i="69"/>
  <c r="F44" i="69" s="1"/>
  <c r="BD43" i="69"/>
  <c r="BC43" i="69"/>
  <c r="I43" i="69"/>
  <c r="H43" i="69"/>
  <c r="D43" i="69"/>
  <c r="F43" i="69" s="1"/>
  <c r="BD42" i="69"/>
  <c r="BC42" i="69"/>
  <c r="BD41" i="69"/>
  <c r="BC41" i="69"/>
  <c r="BD40" i="69"/>
  <c r="BC40" i="69"/>
  <c r="BD39" i="69"/>
  <c r="BC39" i="69"/>
  <c r="AU39" i="69"/>
  <c r="BE77" i="69" s="1"/>
  <c r="AT39" i="69"/>
  <c r="BE76" i="69" s="1"/>
  <c r="AS39" i="69"/>
  <c r="BE75" i="69" s="1"/>
  <c r="AR39" i="69"/>
  <c r="BE74" i="69" s="1"/>
  <c r="AQ39" i="69"/>
  <c r="BE73" i="69" s="1"/>
  <c r="AO39" i="69"/>
  <c r="AN39" i="69"/>
  <c r="AM39" i="69"/>
  <c r="AL39" i="69"/>
  <c r="AK39" i="69"/>
  <c r="BD38" i="69"/>
  <c r="BC38" i="69"/>
  <c r="AU38" i="69"/>
  <c r="BE71" i="69" s="1"/>
  <c r="AT38" i="69"/>
  <c r="BE70" i="69" s="1"/>
  <c r="AS38" i="69"/>
  <c r="BE69" i="69" s="1"/>
  <c r="AR38" i="69"/>
  <c r="BE68" i="69" s="1"/>
  <c r="AQ38" i="69"/>
  <c r="BE67" i="69" s="1"/>
  <c r="AO38" i="69"/>
  <c r="AN38" i="69"/>
  <c r="AM38" i="69"/>
  <c r="AL38" i="69"/>
  <c r="AK38" i="69"/>
  <c r="Q38" i="69"/>
  <c r="G38" i="69"/>
  <c r="F38" i="69"/>
  <c r="E38" i="69"/>
  <c r="BD37" i="69"/>
  <c r="BC37" i="69"/>
  <c r="AU37" i="69"/>
  <c r="BE65" i="69" s="1"/>
  <c r="AT37" i="69"/>
  <c r="BE64" i="69" s="1"/>
  <c r="AS37" i="69"/>
  <c r="BE63" i="69" s="1"/>
  <c r="AR37" i="69"/>
  <c r="BE62" i="69" s="1"/>
  <c r="AQ37" i="69"/>
  <c r="BE61" i="69" s="1"/>
  <c r="AO37" i="69"/>
  <c r="AN37" i="69"/>
  <c r="AM37" i="69"/>
  <c r="AL37" i="69"/>
  <c r="AK37" i="69"/>
  <c r="Q37" i="69"/>
  <c r="G37" i="69"/>
  <c r="F37" i="69"/>
  <c r="E37" i="69"/>
  <c r="BD36" i="69"/>
  <c r="BC36" i="69"/>
  <c r="AZ36" i="69"/>
  <c r="Q36" i="69"/>
  <c r="E36" i="69"/>
  <c r="BD35" i="69"/>
  <c r="BC35" i="69"/>
  <c r="Q35" i="69"/>
  <c r="O35" i="69"/>
  <c r="E35" i="69"/>
  <c r="BD34" i="69"/>
  <c r="BC34" i="69"/>
  <c r="AU34" i="69"/>
  <c r="BE47" i="69" s="1"/>
  <c r="AT34" i="69"/>
  <c r="BE46" i="69" s="1"/>
  <c r="AS34" i="69"/>
  <c r="BE45" i="69" s="1"/>
  <c r="AR34" i="69"/>
  <c r="BE44" i="69" s="1"/>
  <c r="AQ34" i="69"/>
  <c r="BE43" i="69" s="1"/>
  <c r="AO34" i="69"/>
  <c r="AN34" i="69"/>
  <c r="AM34" i="69"/>
  <c r="AL34" i="69"/>
  <c r="AK34" i="69"/>
  <c r="Q34" i="69"/>
  <c r="G34" i="69"/>
  <c r="F34" i="69"/>
  <c r="E34" i="69"/>
  <c r="BD33" i="69"/>
  <c r="BC33" i="69"/>
  <c r="Q33" i="69"/>
  <c r="E33" i="69"/>
  <c r="BD32" i="69"/>
  <c r="BC32" i="69"/>
  <c r="BD31" i="69"/>
  <c r="BC31" i="69"/>
  <c r="BD30" i="69"/>
  <c r="BC30" i="69"/>
  <c r="AZ30" i="69"/>
  <c r="D30" i="69"/>
  <c r="D40" i="69" s="1"/>
  <c r="BD29" i="69"/>
  <c r="BC29" i="69"/>
  <c r="AZ29" i="69"/>
  <c r="AO29" i="69"/>
  <c r="AN29" i="69"/>
  <c r="AM29" i="69"/>
  <c r="AL29" i="69"/>
  <c r="AK29" i="69"/>
  <c r="W29" i="69"/>
  <c r="V29" i="69"/>
  <c r="U29" i="69"/>
  <c r="T29" i="69"/>
  <c r="S29" i="69"/>
  <c r="Q29" i="69"/>
  <c r="M29" i="69"/>
  <c r="L29" i="69"/>
  <c r="K29" i="69"/>
  <c r="J29" i="69"/>
  <c r="I29" i="69"/>
  <c r="G29" i="69"/>
  <c r="F29" i="69"/>
  <c r="E29" i="69"/>
  <c r="BE28" i="69"/>
  <c r="BD28" i="69"/>
  <c r="BC28" i="69"/>
  <c r="AO28" i="69"/>
  <c r="AN28" i="69"/>
  <c r="AM28" i="69"/>
  <c r="AL28" i="69"/>
  <c r="AK28" i="69"/>
  <c r="W28" i="69"/>
  <c r="V28" i="69"/>
  <c r="U28" i="69"/>
  <c r="T28" i="69"/>
  <c r="S28" i="69"/>
  <c r="Q28" i="69"/>
  <c r="M28" i="69"/>
  <c r="L28" i="69"/>
  <c r="K28" i="69"/>
  <c r="J28" i="69"/>
  <c r="I28" i="69"/>
  <c r="G28" i="69"/>
  <c r="F28" i="69"/>
  <c r="E28" i="69"/>
  <c r="BE27" i="69"/>
  <c r="BD27" i="69"/>
  <c r="BC27" i="69"/>
  <c r="AO27" i="69"/>
  <c r="AN27" i="69"/>
  <c r="AM27" i="69"/>
  <c r="AL27" i="69"/>
  <c r="AK27" i="69"/>
  <c r="W27" i="69"/>
  <c r="V27" i="69"/>
  <c r="U27" i="69"/>
  <c r="T27" i="69"/>
  <c r="S27" i="69"/>
  <c r="Q27" i="69"/>
  <c r="O27" i="69"/>
  <c r="BE34" i="69" s="1"/>
  <c r="M27" i="69"/>
  <c r="L27" i="69"/>
  <c r="K27" i="69"/>
  <c r="J27" i="69"/>
  <c r="I27" i="69"/>
  <c r="G27" i="69"/>
  <c r="F27" i="69"/>
  <c r="E27" i="69"/>
  <c r="BE26" i="69"/>
  <c r="BD26" i="69"/>
  <c r="BC26" i="69"/>
  <c r="AO26" i="69"/>
  <c r="AN26" i="69"/>
  <c r="AM26" i="69"/>
  <c r="AL26" i="69"/>
  <c r="AK26" i="69"/>
  <c r="W26" i="69"/>
  <c r="V26" i="69"/>
  <c r="U26" i="69"/>
  <c r="T26" i="69"/>
  <c r="S26" i="69"/>
  <c r="Q26" i="69"/>
  <c r="M26" i="69"/>
  <c r="L26" i="69"/>
  <c r="K26" i="69"/>
  <c r="J26" i="69"/>
  <c r="I26" i="69"/>
  <c r="G26" i="69"/>
  <c r="F26" i="69"/>
  <c r="E26" i="69"/>
  <c r="BE25" i="69"/>
  <c r="BD25" i="69"/>
  <c r="BC25" i="69"/>
  <c r="AO25" i="69"/>
  <c r="AN25" i="69"/>
  <c r="AM25" i="69"/>
  <c r="AL25" i="69"/>
  <c r="AK25" i="69"/>
  <c r="W25" i="69"/>
  <c r="V25" i="69"/>
  <c r="U25" i="69"/>
  <c r="T25" i="69"/>
  <c r="S25" i="69"/>
  <c r="Q25" i="69"/>
  <c r="O25" i="69"/>
  <c r="BE32" i="69" s="1"/>
  <c r="M25" i="69"/>
  <c r="L25" i="69"/>
  <c r="K25" i="69"/>
  <c r="J25" i="69"/>
  <c r="I25" i="69"/>
  <c r="G25" i="69"/>
  <c r="F25" i="69"/>
  <c r="E25" i="69"/>
  <c r="BE24" i="69"/>
  <c r="BD24" i="69"/>
  <c r="BC24" i="69"/>
  <c r="AO24" i="69"/>
  <c r="AN24" i="69"/>
  <c r="AM24" i="69"/>
  <c r="AL24" i="69"/>
  <c r="AK24" i="69"/>
  <c r="W24" i="69"/>
  <c r="V24" i="69"/>
  <c r="U24" i="69"/>
  <c r="T24" i="69"/>
  <c r="S24" i="69"/>
  <c r="Q24" i="69"/>
  <c r="M24" i="69"/>
  <c r="L24" i="69"/>
  <c r="K24" i="69"/>
  <c r="J24" i="69"/>
  <c r="I24" i="69"/>
  <c r="G24" i="69"/>
  <c r="F24" i="69"/>
  <c r="E24" i="69"/>
  <c r="BE23" i="69"/>
  <c r="BD23" i="69"/>
  <c r="BC23" i="69"/>
  <c r="W23" i="69"/>
  <c r="AO23" i="69" s="1"/>
  <c r="V23" i="69"/>
  <c r="AN23" i="69" s="1"/>
  <c r="U23" i="69"/>
  <c r="AM23" i="69" s="1"/>
  <c r="T23" i="69"/>
  <c r="AL23" i="69" s="1"/>
  <c r="S23" i="69"/>
  <c r="AK23" i="69" s="1"/>
  <c r="E23" i="69"/>
  <c r="BE22" i="69"/>
  <c r="BD22" i="69"/>
  <c r="BC22" i="69"/>
  <c r="AZ22" i="69"/>
  <c r="BC21" i="69"/>
  <c r="BA99" i="69" s="1"/>
  <c r="BB21" i="69"/>
  <c r="D21" i="69"/>
  <c r="BC20" i="69"/>
  <c r="AZ96" i="69" s="1"/>
  <c r="BB20" i="69"/>
  <c r="D20" i="69"/>
  <c r="O23" i="69" s="1"/>
  <c r="W18" i="69"/>
  <c r="V18" i="69"/>
  <c r="U18" i="69"/>
  <c r="T18" i="69"/>
  <c r="S18" i="69"/>
  <c r="Q18" i="69"/>
  <c r="W17" i="69"/>
  <c r="V17" i="69"/>
  <c r="U17" i="69"/>
  <c r="T17" i="69"/>
  <c r="S17" i="69"/>
  <c r="Q17" i="69"/>
  <c r="W16" i="69"/>
  <c r="V16" i="69"/>
  <c r="U16" i="69"/>
  <c r="T16" i="69"/>
  <c r="S16" i="69"/>
  <c r="Q16" i="69"/>
  <c r="W15" i="69"/>
  <c r="V15" i="69"/>
  <c r="U15" i="69"/>
  <c r="T15" i="69"/>
  <c r="S15" i="69"/>
  <c r="Q15" i="69"/>
  <c r="W14" i="69"/>
  <c r="V14" i="69"/>
  <c r="U14" i="69"/>
  <c r="T14" i="69"/>
  <c r="S14" i="69"/>
  <c r="Q14" i="69"/>
  <c r="W13" i="69"/>
  <c r="V13" i="69"/>
  <c r="U13" i="69"/>
  <c r="T13" i="69"/>
  <c r="S13" i="69"/>
  <c r="Q13" i="69"/>
  <c r="AO29" i="55"/>
  <c r="AN29" i="55"/>
  <c r="AM29" i="55"/>
  <c r="AL29" i="55"/>
  <c r="AK29" i="55"/>
  <c r="W29" i="55"/>
  <c r="V29" i="55"/>
  <c r="U29" i="55"/>
  <c r="T29" i="55"/>
  <c r="S29" i="55"/>
  <c r="AO28" i="55"/>
  <c r="AN28" i="55"/>
  <c r="AM28" i="55"/>
  <c r="AL28" i="55"/>
  <c r="AK28" i="55"/>
  <c r="W28" i="55"/>
  <c r="V28" i="55"/>
  <c r="U28" i="55"/>
  <c r="T28" i="55"/>
  <c r="S28" i="55"/>
  <c r="AO27" i="55"/>
  <c r="AN27" i="55"/>
  <c r="AM27" i="55"/>
  <c r="AL27" i="55"/>
  <c r="AK27" i="55"/>
  <c r="W27" i="55"/>
  <c r="V27" i="55"/>
  <c r="U27" i="55"/>
  <c r="T27" i="55"/>
  <c r="S27" i="55"/>
  <c r="AO26" i="55"/>
  <c r="AN26" i="55"/>
  <c r="AM26" i="55"/>
  <c r="AL26" i="55"/>
  <c r="AK26" i="55"/>
  <c r="W26" i="55"/>
  <c r="V26" i="55"/>
  <c r="U26" i="55"/>
  <c r="T26" i="55"/>
  <c r="S26" i="55"/>
  <c r="AO25" i="55"/>
  <c r="AN25" i="55"/>
  <c r="AM25" i="55"/>
  <c r="AL25" i="55"/>
  <c r="AK25" i="55"/>
  <c r="W25" i="55"/>
  <c r="V25" i="55"/>
  <c r="U25" i="55"/>
  <c r="T25" i="55"/>
  <c r="S25" i="55"/>
  <c r="AO24" i="55"/>
  <c r="AN24" i="55"/>
  <c r="AM24" i="55"/>
  <c r="AL24" i="55"/>
  <c r="AK24" i="55"/>
  <c r="W24" i="55"/>
  <c r="V24" i="55"/>
  <c r="U24" i="55"/>
  <c r="T24" i="55"/>
  <c r="S24" i="55"/>
  <c r="AO23" i="55"/>
  <c r="AN23" i="55"/>
  <c r="AM23" i="55"/>
  <c r="AL23" i="55"/>
  <c r="AK23" i="55"/>
  <c r="W23" i="55"/>
  <c r="V23" i="55"/>
  <c r="U23" i="55"/>
  <c r="T23" i="55"/>
  <c r="S23" i="55"/>
  <c r="AO29" i="54"/>
  <c r="AN29" i="54"/>
  <c r="AM29" i="54"/>
  <c r="AL29" i="54"/>
  <c r="AK29" i="54"/>
  <c r="W29" i="54"/>
  <c r="V29" i="54"/>
  <c r="U29" i="54"/>
  <c r="T29" i="54"/>
  <c r="S29" i="54"/>
  <c r="AO28" i="54"/>
  <c r="AN28" i="54"/>
  <c r="AM28" i="54"/>
  <c r="AL28" i="54"/>
  <c r="AK28" i="54"/>
  <c r="W28" i="54"/>
  <c r="V28" i="54"/>
  <c r="U28" i="54"/>
  <c r="T28" i="54"/>
  <c r="S28" i="54"/>
  <c r="AO27" i="54"/>
  <c r="AN27" i="54"/>
  <c r="AM27" i="54"/>
  <c r="AL27" i="54"/>
  <c r="AK27" i="54"/>
  <c r="W27" i="54"/>
  <c r="V27" i="54"/>
  <c r="U27" i="54"/>
  <c r="T27" i="54"/>
  <c r="S27" i="54"/>
  <c r="AO26" i="54"/>
  <c r="AN26" i="54"/>
  <c r="AM26" i="54"/>
  <c r="AL26" i="54"/>
  <c r="AK26" i="54"/>
  <c r="W26" i="54"/>
  <c r="V26" i="54"/>
  <c r="U26" i="54"/>
  <c r="T26" i="54"/>
  <c r="S26" i="54"/>
  <c r="AO25" i="54"/>
  <c r="AN25" i="54"/>
  <c r="AM25" i="54"/>
  <c r="AL25" i="54"/>
  <c r="AK25" i="54"/>
  <c r="W25" i="54"/>
  <c r="V25" i="54"/>
  <c r="U25" i="54"/>
  <c r="T25" i="54"/>
  <c r="S25" i="54"/>
  <c r="AO24" i="54"/>
  <c r="AN24" i="54"/>
  <c r="AM24" i="54"/>
  <c r="AL24" i="54"/>
  <c r="AK24" i="54"/>
  <c r="W24" i="54"/>
  <c r="V24" i="54"/>
  <c r="U24" i="54"/>
  <c r="T24" i="54"/>
  <c r="S24" i="54"/>
  <c r="AO23" i="54"/>
  <c r="AN23" i="54"/>
  <c r="AM23" i="54"/>
  <c r="AL23" i="54"/>
  <c r="AK23" i="54"/>
  <c r="W23" i="54"/>
  <c r="V23" i="54"/>
  <c r="U23" i="54"/>
  <c r="T23" i="54"/>
  <c r="S23" i="54"/>
  <c r="AO29" i="53"/>
  <c r="AN29" i="53"/>
  <c r="AM29" i="53"/>
  <c r="AL29" i="53"/>
  <c r="AK29" i="53"/>
  <c r="W29" i="53"/>
  <c r="V29" i="53"/>
  <c r="U29" i="53"/>
  <c r="T29" i="53"/>
  <c r="S29" i="53"/>
  <c r="AO28" i="53"/>
  <c r="AN28" i="53"/>
  <c r="AM28" i="53"/>
  <c r="AL28" i="53"/>
  <c r="AK28" i="53"/>
  <c r="W28" i="53"/>
  <c r="V28" i="53"/>
  <c r="U28" i="53"/>
  <c r="T28" i="53"/>
  <c r="S28" i="53"/>
  <c r="AO27" i="53"/>
  <c r="AN27" i="53"/>
  <c r="AM27" i="53"/>
  <c r="AL27" i="53"/>
  <c r="AK27" i="53"/>
  <c r="W27" i="53"/>
  <c r="V27" i="53"/>
  <c r="U27" i="53"/>
  <c r="T27" i="53"/>
  <c r="S27" i="53"/>
  <c r="AO26" i="53"/>
  <c r="AN26" i="53"/>
  <c r="AM26" i="53"/>
  <c r="AL26" i="53"/>
  <c r="AK26" i="53"/>
  <c r="W26" i="53"/>
  <c r="V26" i="53"/>
  <c r="U26" i="53"/>
  <c r="T26" i="53"/>
  <c r="S26" i="53"/>
  <c r="AO25" i="53"/>
  <c r="AN25" i="53"/>
  <c r="AM25" i="53"/>
  <c r="AL25" i="53"/>
  <c r="AK25" i="53"/>
  <c r="W25" i="53"/>
  <c r="V25" i="53"/>
  <c r="U25" i="53"/>
  <c r="T25" i="53"/>
  <c r="S25" i="53"/>
  <c r="AO24" i="53"/>
  <c r="AN24" i="53"/>
  <c r="AM24" i="53"/>
  <c r="AL24" i="53"/>
  <c r="AK24" i="53"/>
  <c r="W24" i="53"/>
  <c r="V24" i="53"/>
  <c r="U24" i="53"/>
  <c r="T24" i="53"/>
  <c r="S24" i="53"/>
  <c r="AO23" i="53"/>
  <c r="AN23" i="53"/>
  <c r="AM23" i="53"/>
  <c r="AL23" i="53"/>
  <c r="AK23" i="53"/>
  <c r="W23" i="53"/>
  <c r="V23" i="53"/>
  <c r="U23" i="53"/>
  <c r="T23" i="53"/>
  <c r="S23" i="53"/>
  <c r="AO29" i="64"/>
  <c r="AN29" i="64"/>
  <c r="AM29" i="64"/>
  <c r="AL29" i="64"/>
  <c r="AK29" i="64"/>
  <c r="W29" i="64"/>
  <c r="V29" i="64"/>
  <c r="U29" i="64"/>
  <c r="T29" i="64"/>
  <c r="S29" i="64"/>
  <c r="AO28" i="64"/>
  <c r="AN28" i="64"/>
  <c r="AM28" i="64"/>
  <c r="AL28" i="64"/>
  <c r="AK28" i="64"/>
  <c r="W28" i="64"/>
  <c r="V28" i="64"/>
  <c r="U28" i="64"/>
  <c r="T28" i="64"/>
  <c r="S28" i="64"/>
  <c r="AO27" i="64"/>
  <c r="AN27" i="64"/>
  <c r="AM27" i="64"/>
  <c r="AL27" i="64"/>
  <c r="AK27" i="64"/>
  <c r="W27" i="64"/>
  <c r="V27" i="64"/>
  <c r="U27" i="64"/>
  <c r="T27" i="64"/>
  <c r="S27" i="64"/>
  <c r="AO26" i="64"/>
  <c r="AN26" i="64"/>
  <c r="AM26" i="64"/>
  <c r="AL26" i="64"/>
  <c r="AK26" i="64"/>
  <c r="W26" i="64"/>
  <c r="V26" i="64"/>
  <c r="U26" i="64"/>
  <c r="T26" i="64"/>
  <c r="S26" i="64"/>
  <c r="AO25" i="64"/>
  <c r="AN25" i="64"/>
  <c r="AM25" i="64"/>
  <c r="AL25" i="64"/>
  <c r="AK25" i="64"/>
  <c r="W25" i="64"/>
  <c r="V25" i="64"/>
  <c r="U25" i="64"/>
  <c r="T25" i="64"/>
  <c r="S25" i="64"/>
  <c r="AO24" i="64"/>
  <c r="AN24" i="64"/>
  <c r="AM24" i="64"/>
  <c r="AL24" i="64"/>
  <c r="AK24" i="64"/>
  <c r="W24" i="64"/>
  <c r="V24" i="64"/>
  <c r="U24" i="64"/>
  <c r="T24" i="64"/>
  <c r="S24" i="64"/>
  <c r="AO23" i="64"/>
  <c r="AN23" i="64"/>
  <c r="AM23" i="64"/>
  <c r="AL23" i="64"/>
  <c r="AK23" i="64"/>
  <c r="W23" i="64"/>
  <c r="V23" i="64"/>
  <c r="U23" i="64"/>
  <c r="T23" i="64"/>
  <c r="S23" i="64"/>
  <c r="AO29" i="43"/>
  <c r="AN29" i="43"/>
  <c r="AM29" i="43"/>
  <c r="AL29" i="43"/>
  <c r="AK29" i="43"/>
  <c r="W29" i="43"/>
  <c r="V29" i="43"/>
  <c r="U29" i="43"/>
  <c r="T29" i="43"/>
  <c r="S29" i="43"/>
  <c r="AO28" i="43"/>
  <c r="AN28" i="43"/>
  <c r="AM28" i="43"/>
  <c r="AL28" i="43"/>
  <c r="AK28" i="43"/>
  <c r="W28" i="43"/>
  <c r="V28" i="43"/>
  <c r="U28" i="43"/>
  <c r="T28" i="43"/>
  <c r="S28" i="43"/>
  <c r="AO27" i="43"/>
  <c r="AN27" i="43"/>
  <c r="AM27" i="43"/>
  <c r="AL27" i="43"/>
  <c r="AK27" i="43"/>
  <c r="W27" i="43"/>
  <c r="V27" i="43"/>
  <c r="U27" i="43"/>
  <c r="T27" i="43"/>
  <c r="S27" i="43"/>
  <c r="AO26" i="43"/>
  <c r="AN26" i="43"/>
  <c r="AM26" i="43"/>
  <c r="AL26" i="43"/>
  <c r="AK26" i="43"/>
  <c r="W26" i="43"/>
  <c r="V26" i="43"/>
  <c r="U26" i="43"/>
  <c r="T26" i="43"/>
  <c r="S26" i="43"/>
  <c r="AO25" i="43"/>
  <c r="AN25" i="43"/>
  <c r="AM25" i="43"/>
  <c r="AL25" i="43"/>
  <c r="AK25" i="43"/>
  <c r="W25" i="43"/>
  <c r="V25" i="43"/>
  <c r="U25" i="43"/>
  <c r="T25" i="43"/>
  <c r="S25" i="43"/>
  <c r="AO24" i="43"/>
  <c r="AN24" i="43"/>
  <c r="AM24" i="43"/>
  <c r="AL24" i="43"/>
  <c r="AK24" i="43"/>
  <c r="W24" i="43"/>
  <c r="V24" i="43"/>
  <c r="U24" i="43"/>
  <c r="T24" i="43"/>
  <c r="S24" i="43"/>
  <c r="AO23" i="43"/>
  <c r="AN23" i="43"/>
  <c r="AM23" i="43"/>
  <c r="AL23" i="43"/>
  <c r="AK23" i="43"/>
  <c r="W23" i="43"/>
  <c r="V23" i="43"/>
  <c r="U23" i="43"/>
  <c r="T23" i="43"/>
  <c r="S23" i="43"/>
  <c r="AO29" i="42"/>
  <c r="AN29" i="42"/>
  <c r="AM29" i="42"/>
  <c r="AL29" i="42"/>
  <c r="AK29" i="42"/>
  <c r="W29" i="42"/>
  <c r="V29" i="42"/>
  <c r="U29" i="42"/>
  <c r="T29" i="42"/>
  <c r="S29" i="42"/>
  <c r="AO28" i="42"/>
  <c r="AN28" i="42"/>
  <c r="AM28" i="42"/>
  <c r="AL28" i="42"/>
  <c r="AK28" i="42"/>
  <c r="W28" i="42"/>
  <c r="V28" i="42"/>
  <c r="U28" i="42"/>
  <c r="T28" i="42"/>
  <c r="S28" i="42"/>
  <c r="AO27" i="42"/>
  <c r="AN27" i="42"/>
  <c r="AM27" i="42"/>
  <c r="AL27" i="42"/>
  <c r="AK27" i="42"/>
  <c r="W27" i="42"/>
  <c r="V27" i="42"/>
  <c r="U27" i="42"/>
  <c r="T27" i="42"/>
  <c r="S27" i="42"/>
  <c r="AO26" i="42"/>
  <c r="AN26" i="42"/>
  <c r="AM26" i="42"/>
  <c r="AL26" i="42"/>
  <c r="AK26" i="42"/>
  <c r="W26" i="42"/>
  <c r="V26" i="42"/>
  <c r="U26" i="42"/>
  <c r="T26" i="42"/>
  <c r="S26" i="42"/>
  <c r="AO25" i="42"/>
  <c r="AN25" i="42"/>
  <c r="AM25" i="42"/>
  <c r="AL25" i="42"/>
  <c r="AK25" i="42"/>
  <c r="W25" i="42"/>
  <c r="V25" i="42"/>
  <c r="U25" i="42"/>
  <c r="T25" i="42"/>
  <c r="S25" i="42"/>
  <c r="AO24" i="42"/>
  <c r="AN24" i="42"/>
  <c r="AM24" i="42"/>
  <c r="AL24" i="42"/>
  <c r="AK24" i="42"/>
  <c r="W24" i="42"/>
  <c r="V24" i="42"/>
  <c r="U24" i="42"/>
  <c r="T24" i="42"/>
  <c r="S24" i="42"/>
  <c r="AO23" i="42"/>
  <c r="AN23" i="42"/>
  <c r="AM23" i="42"/>
  <c r="AL23" i="42"/>
  <c r="AK23" i="42"/>
  <c r="W23" i="42"/>
  <c r="V23" i="42"/>
  <c r="U23" i="42"/>
  <c r="T23" i="42"/>
  <c r="S23" i="42"/>
  <c r="AO29" i="41"/>
  <c r="AN29" i="41"/>
  <c r="AM29" i="41"/>
  <c r="AL29" i="41"/>
  <c r="AK29" i="41"/>
  <c r="W29" i="41"/>
  <c r="V29" i="41"/>
  <c r="U29" i="41"/>
  <c r="T29" i="41"/>
  <c r="S29" i="41"/>
  <c r="AO28" i="41"/>
  <c r="AN28" i="41"/>
  <c r="AM28" i="41"/>
  <c r="AL28" i="41"/>
  <c r="AK28" i="41"/>
  <c r="W28" i="41"/>
  <c r="V28" i="41"/>
  <c r="U28" i="41"/>
  <c r="T28" i="41"/>
  <c r="S28" i="41"/>
  <c r="AO27" i="41"/>
  <c r="AN27" i="41"/>
  <c r="AM27" i="41"/>
  <c r="AL27" i="41"/>
  <c r="AK27" i="41"/>
  <c r="W27" i="41"/>
  <c r="V27" i="41"/>
  <c r="U27" i="41"/>
  <c r="T27" i="41"/>
  <c r="S27" i="41"/>
  <c r="AO26" i="41"/>
  <c r="AN26" i="41"/>
  <c r="AM26" i="41"/>
  <c r="AL26" i="41"/>
  <c r="AK26" i="41"/>
  <c r="W26" i="41"/>
  <c r="V26" i="41"/>
  <c r="U26" i="41"/>
  <c r="T26" i="41"/>
  <c r="S26" i="41"/>
  <c r="AO25" i="41"/>
  <c r="AN25" i="41"/>
  <c r="AM25" i="41"/>
  <c r="AL25" i="41"/>
  <c r="AK25" i="41"/>
  <c r="W25" i="41"/>
  <c r="V25" i="41"/>
  <c r="U25" i="41"/>
  <c r="T25" i="41"/>
  <c r="S25" i="41"/>
  <c r="AO24" i="41"/>
  <c r="AN24" i="41"/>
  <c r="AM24" i="41"/>
  <c r="AL24" i="41"/>
  <c r="AK24" i="41"/>
  <c r="W24" i="41"/>
  <c r="V24" i="41"/>
  <c r="U24" i="41"/>
  <c r="T24" i="41"/>
  <c r="S24" i="41"/>
  <c r="AO23" i="41"/>
  <c r="AN23" i="41"/>
  <c r="AM23" i="41"/>
  <c r="AL23" i="41"/>
  <c r="AK23" i="41"/>
  <c r="W23" i="41"/>
  <c r="V23" i="41"/>
  <c r="U23" i="41"/>
  <c r="T23" i="41"/>
  <c r="S23" i="41"/>
  <c r="AO29" i="49"/>
  <c r="AN29" i="49"/>
  <c r="AM29" i="49"/>
  <c r="AL29" i="49"/>
  <c r="AK29" i="49"/>
  <c r="W29" i="49"/>
  <c r="V29" i="49"/>
  <c r="U29" i="49"/>
  <c r="T29" i="49"/>
  <c r="S29" i="49"/>
  <c r="AO28" i="49"/>
  <c r="AN28" i="49"/>
  <c r="AM28" i="49"/>
  <c r="AL28" i="49"/>
  <c r="AK28" i="49"/>
  <c r="W28" i="49"/>
  <c r="V28" i="49"/>
  <c r="U28" i="49"/>
  <c r="T28" i="49"/>
  <c r="S28" i="49"/>
  <c r="AO27" i="49"/>
  <c r="AN27" i="49"/>
  <c r="AM27" i="49"/>
  <c r="AL27" i="49"/>
  <c r="AK27" i="49"/>
  <c r="W27" i="49"/>
  <c r="V27" i="49"/>
  <c r="U27" i="49"/>
  <c r="T27" i="49"/>
  <c r="S27" i="49"/>
  <c r="AO26" i="49"/>
  <c r="AN26" i="49"/>
  <c r="AM26" i="49"/>
  <c r="AL26" i="49"/>
  <c r="AK26" i="49"/>
  <c r="W26" i="49"/>
  <c r="V26" i="49"/>
  <c r="U26" i="49"/>
  <c r="T26" i="49"/>
  <c r="S26" i="49"/>
  <c r="AO25" i="49"/>
  <c r="AN25" i="49"/>
  <c r="AM25" i="49"/>
  <c r="AL25" i="49"/>
  <c r="AK25" i="49"/>
  <c r="W25" i="49"/>
  <c r="V25" i="49"/>
  <c r="U25" i="49"/>
  <c r="T25" i="49"/>
  <c r="S25" i="49"/>
  <c r="AO24" i="49"/>
  <c r="AN24" i="49"/>
  <c r="AM24" i="49"/>
  <c r="AL24" i="49"/>
  <c r="AK24" i="49"/>
  <c r="W24" i="49"/>
  <c r="V24" i="49"/>
  <c r="U24" i="49"/>
  <c r="T24" i="49"/>
  <c r="S24" i="49"/>
  <c r="AO23" i="49"/>
  <c r="AN23" i="49"/>
  <c r="AM23" i="49"/>
  <c r="AL23" i="49"/>
  <c r="AK23" i="49"/>
  <c r="W23" i="49"/>
  <c r="V23" i="49"/>
  <c r="U23" i="49"/>
  <c r="T23" i="49"/>
  <c r="S23" i="49"/>
  <c r="AO29" i="52"/>
  <c r="AN29" i="52"/>
  <c r="AM29" i="52"/>
  <c r="AL29" i="52"/>
  <c r="AK29" i="52"/>
  <c r="W29" i="52"/>
  <c r="V29" i="52"/>
  <c r="U29" i="52"/>
  <c r="T29" i="52"/>
  <c r="S29" i="52"/>
  <c r="AO28" i="52"/>
  <c r="AN28" i="52"/>
  <c r="AM28" i="52"/>
  <c r="AL28" i="52"/>
  <c r="AK28" i="52"/>
  <c r="W28" i="52"/>
  <c r="V28" i="52"/>
  <c r="U28" i="52"/>
  <c r="T28" i="52"/>
  <c r="S28" i="52"/>
  <c r="AO27" i="52"/>
  <c r="AN27" i="52"/>
  <c r="AM27" i="52"/>
  <c r="AL27" i="52"/>
  <c r="AK27" i="52"/>
  <c r="W27" i="52"/>
  <c r="V27" i="52"/>
  <c r="U27" i="52"/>
  <c r="T27" i="52"/>
  <c r="S27" i="52"/>
  <c r="AO26" i="52"/>
  <c r="AN26" i="52"/>
  <c r="AM26" i="52"/>
  <c r="AL26" i="52"/>
  <c r="AK26" i="52"/>
  <c r="W26" i="52"/>
  <c r="V26" i="52"/>
  <c r="U26" i="52"/>
  <c r="T26" i="52"/>
  <c r="S26" i="52"/>
  <c r="AO25" i="52"/>
  <c r="AN25" i="52"/>
  <c r="AM25" i="52"/>
  <c r="AL25" i="52"/>
  <c r="AK25" i="52"/>
  <c r="W25" i="52"/>
  <c r="V25" i="52"/>
  <c r="U25" i="52"/>
  <c r="T25" i="52"/>
  <c r="S25" i="52"/>
  <c r="AO24" i="52"/>
  <c r="AN24" i="52"/>
  <c r="AM24" i="52"/>
  <c r="AL24" i="52"/>
  <c r="AK24" i="52"/>
  <c r="W24" i="52"/>
  <c r="V24" i="52"/>
  <c r="U24" i="52"/>
  <c r="T24" i="52"/>
  <c r="S24" i="52"/>
  <c r="AO23" i="52"/>
  <c r="AN23" i="52"/>
  <c r="AM23" i="52"/>
  <c r="AL23" i="52"/>
  <c r="AK23" i="52"/>
  <c r="W23" i="52"/>
  <c r="V23" i="52"/>
  <c r="U23" i="52"/>
  <c r="T23" i="52"/>
  <c r="S23" i="52"/>
  <c r="AO29" i="51"/>
  <c r="AN29" i="51"/>
  <c r="AM29" i="51"/>
  <c r="AL29" i="51"/>
  <c r="AK29" i="51"/>
  <c r="W29" i="51"/>
  <c r="V29" i="51"/>
  <c r="U29" i="51"/>
  <c r="T29" i="51"/>
  <c r="S29" i="51"/>
  <c r="AO28" i="51"/>
  <c r="AN28" i="51"/>
  <c r="AM28" i="51"/>
  <c r="AL28" i="51"/>
  <c r="AK28" i="51"/>
  <c r="W28" i="51"/>
  <c r="V28" i="51"/>
  <c r="U28" i="51"/>
  <c r="T28" i="51"/>
  <c r="S28" i="51"/>
  <c r="AO27" i="51"/>
  <c r="AN27" i="51"/>
  <c r="AM27" i="51"/>
  <c r="AL27" i="51"/>
  <c r="AK27" i="51"/>
  <c r="W27" i="51"/>
  <c r="V27" i="51"/>
  <c r="U27" i="51"/>
  <c r="T27" i="51"/>
  <c r="S27" i="51"/>
  <c r="AO26" i="51"/>
  <c r="AN26" i="51"/>
  <c r="AM26" i="51"/>
  <c r="AL26" i="51"/>
  <c r="AK26" i="51"/>
  <c r="W26" i="51"/>
  <c r="V26" i="51"/>
  <c r="U26" i="51"/>
  <c r="T26" i="51"/>
  <c r="S26" i="51"/>
  <c r="AO25" i="51"/>
  <c r="AN25" i="51"/>
  <c r="AM25" i="51"/>
  <c r="AL25" i="51"/>
  <c r="AK25" i="51"/>
  <c r="W25" i="51"/>
  <c r="V25" i="51"/>
  <c r="U25" i="51"/>
  <c r="T25" i="51"/>
  <c r="S25" i="51"/>
  <c r="AO24" i="51"/>
  <c r="AN24" i="51"/>
  <c r="AM24" i="51"/>
  <c r="AL24" i="51"/>
  <c r="AK24" i="51"/>
  <c r="W24" i="51"/>
  <c r="V24" i="51"/>
  <c r="U24" i="51"/>
  <c r="T24" i="51"/>
  <c r="S24" i="51"/>
  <c r="AO23" i="51"/>
  <c r="AN23" i="51"/>
  <c r="AM23" i="51"/>
  <c r="AL23" i="51"/>
  <c r="AK23" i="51"/>
  <c r="W23" i="51"/>
  <c r="V23" i="51"/>
  <c r="U23" i="51"/>
  <c r="T23" i="51"/>
  <c r="S23" i="51"/>
  <c r="AO29" i="50"/>
  <c r="AN29" i="50"/>
  <c r="AM29" i="50"/>
  <c r="AL29" i="50"/>
  <c r="AK29" i="50"/>
  <c r="W29" i="50"/>
  <c r="V29" i="50"/>
  <c r="U29" i="50"/>
  <c r="T29" i="50"/>
  <c r="S29" i="50"/>
  <c r="AO28" i="50"/>
  <c r="AN28" i="50"/>
  <c r="AM28" i="50"/>
  <c r="AL28" i="50"/>
  <c r="AK28" i="50"/>
  <c r="W28" i="50"/>
  <c r="V28" i="50"/>
  <c r="U28" i="50"/>
  <c r="T28" i="50"/>
  <c r="S28" i="50"/>
  <c r="AO27" i="50"/>
  <c r="AN27" i="50"/>
  <c r="AM27" i="50"/>
  <c r="AL27" i="50"/>
  <c r="AK27" i="50"/>
  <c r="W27" i="50"/>
  <c r="V27" i="50"/>
  <c r="U27" i="50"/>
  <c r="T27" i="50"/>
  <c r="S27" i="50"/>
  <c r="AO26" i="50"/>
  <c r="AN26" i="50"/>
  <c r="AM26" i="50"/>
  <c r="AL26" i="50"/>
  <c r="AK26" i="50"/>
  <c r="W26" i="50"/>
  <c r="V26" i="50"/>
  <c r="U26" i="50"/>
  <c r="T26" i="50"/>
  <c r="S26" i="50"/>
  <c r="AO25" i="50"/>
  <c r="AN25" i="50"/>
  <c r="AM25" i="50"/>
  <c r="AL25" i="50"/>
  <c r="AK25" i="50"/>
  <c r="W25" i="50"/>
  <c r="V25" i="50"/>
  <c r="U25" i="50"/>
  <c r="T25" i="50"/>
  <c r="S25" i="50"/>
  <c r="AO24" i="50"/>
  <c r="AN24" i="50"/>
  <c r="AM24" i="50"/>
  <c r="AL24" i="50"/>
  <c r="AK24" i="50"/>
  <c r="W24" i="50"/>
  <c r="V24" i="50"/>
  <c r="U24" i="50"/>
  <c r="T24" i="50"/>
  <c r="S24" i="50"/>
  <c r="AO23" i="50"/>
  <c r="AN23" i="50"/>
  <c r="AM23" i="50"/>
  <c r="AL23" i="50"/>
  <c r="AK23" i="50"/>
  <c r="W23" i="50"/>
  <c r="V23" i="50"/>
  <c r="U23" i="50"/>
  <c r="T23" i="50"/>
  <c r="S23" i="50"/>
  <c r="AO29" i="34"/>
  <c r="AN29" i="34"/>
  <c r="AM29" i="34"/>
  <c r="AL29" i="34"/>
  <c r="AK29" i="34"/>
  <c r="W29" i="34"/>
  <c r="V29" i="34"/>
  <c r="U29" i="34"/>
  <c r="T29" i="34"/>
  <c r="S29" i="34"/>
  <c r="AO28" i="34"/>
  <c r="AN28" i="34"/>
  <c r="AM28" i="34"/>
  <c r="AL28" i="34"/>
  <c r="AK28" i="34"/>
  <c r="W28" i="34"/>
  <c r="V28" i="34"/>
  <c r="U28" i="34"/>
  <c r="T28" i="34"/>
  <c r="S28" i="34"/>
  <c r="AO27" i="34"/>
  <c r="AN27" i="34"/>
  <c r="AM27" i="34"/>
  <c r="AL27" i="34"/>
  <c r="AK27" i="34"/>
  <c r="W27" i="34"/>
  <c r="V27" i="34"/>
  <c r="U27" i="34"/>
  <c r="T27" i="34"/>
  <c r="S27" i="34"/>
  <c r="AO26" i="34"/>
  <c r="AN26" i="34"/>
  <c r="AM26" i="34"/>
  <c r="AL26" i="34"/>
  <c r="AK26" i="34"/>
  <c r="W26" i="34"/>
  <c r="V26" i="34"/>
  <c r="U26" i="34"/>
  <c r="T26" i="34"/>
  <c r="S26" i="34"/>
  <c r="AO25" i="34"/>
  <c r="AN25" i="34"/>
  <c r="AM25" i="34"/>
  <c r="AL25" i="34"/>
  <c r="AK25" i="34"/>
  <c r="W25" i="34"/>
  <c r="V25" i="34"/>
  <c r="U25" i="34"/>
  <c r="T25" i="34"/>
  <c r="S25" i="34"/>
  <c r="AO24" i="34"/>
  <c r="AN24" i="34"/>
  <c r="AM24" i="34"/>
  <c r="AL24" i="34"/>
  <c r="AK24" i="34"/>
  <c r="W24" i="34"/>
  <c r="V24" i="34"/>
  <c r="U24" i="34"/>
  <c r="T24" i="34"/>
  <c r="S24" i="34"/>
  <c r="AO23" i="34"/>
  <c r="AN23" i="34"/>
  <c r="AM23" i="34"/>
  <c r="AL23" i="34"/>
  <c r="AK23" i="34"/>
  <c r="W23" i="34"/>
  <c r="V23" i="34"/>
  <c r="U23" i="34"/>
  <c r="T23" i="34"/>
  <c r="S23" i="34"/>
  <c r="AO29" i="39"/>
  <c r="AN29" i="39"/>
  <c r="AM29" i="39"/>
  <c r="AL29" i="39"/>
  <c r="AK29" i="39"/>
  <c r="W29" i="39"/>
  <c r="V29" i="39"/>
  <c r="U29" i="39"/>
  <c r="T29" i="39"/>
  <c r="S29" i="39"/>
  <c r="AO28" i="39"/>
  <c r="AN28" i="39"/>
  <c r="AM28" i="39"/>
  <c r="AL28" i="39"/>
  <c r="AK28" i="39"/>
  <c r="W28" i="39"/>
  <c r="V28" i="39"/>
  <c r="U28" i="39"/>
  <c r="T28" i="39"/>
  <c r="S28" i="39"/>
  <c r="AO27" i="39"/>
  <c r="AN27" i="39"/>
  <c r="AM27" i="39"/>
  <c r="AL27" i="39"/>
  <c r="AK27" i="39"/>
  <c r="W27" i="39"/>
  <c r="V27" i="39"/>
  <c r="U27" i="39"/>
  <c r="T27" i="39"/>
  <c r="S27" i="39"/>
  <c r="AO26" i="39"/>
  <c r="AN26" i="39"/>
  <c r="AM26" i="39"/>
  <c r="AL26" i="39"/>
  <c r="AK26" i="39"/>
  <c r="W26" i="39"/>
  <c r="V26" i="39"/>
  <c r="U26" i="39"/>
  <c r="T26" i="39"/>
  <c r="S26" i="39"/>
  <c r="AO25" i="39"/>
  <c r="AN25" i="39"/>
  <c r="AM25" i="39"/>
  <c r="AL25" i="39"/>
  <c r="AK25" i="39"/>
  <c r="W25" i="39"/>
  <c r="V25" i="39"/>
  <c r="U25" i="39"/>
  <c r="T25" i="39"/>
  <c r="S25" i="39"/>
  <c r="AO24" i="39"/>
  <c r="AN24" i="39"/>
  <c r="AM24" i="39"/>
  <c r="AL24" i="39"/>
  <c r="AK24" i="39"/>
  <c r="W24" i="39"/>
  <c r="V24" i="39"/>
  <c r="U24" i="39"/>
  <c r="T24" i="39"/>
  <c r="S24" i="39"/>
  <c r="AO23" i="39"/>
  <c r="AN23" i="39"/>
  <c r="AM23" i="39"/>
  <c r="AL23" i="39"/>
  <c r="AK23" i="39"/>
  <c r="W23" i="39"/>
  <c r="V23" i="39"/>
  <c r="U23" i="39"/>
  <c r="T23" i="39"/>
  <c r="S23" i="39"/>
  <c r="AO29" i="31"/>
  <c r="AN29" i="31"/>
  <c r="AM29" i="31"/>
  <c r="AL29" i="31"/>
  <c r="AK29" i="31"/>
  <c r="W29" i="31"/>
  <c r="V29" i="31"/>
  <c r="U29" i="31"/>
  <c r="T29" i="31"/>
  <c r="S29" i="31"/>
  <c r="AO28" i="31"/>
  <c r="AN28" i="31"/>
  <c r="AM28" i="31"/>
  <c r="AL28" i="31"/>
  <c r="AK28" i="31"/>
  <c r="W28" i="31"/>
  <c r="V28" i="31"/>
  <c r="U28" i="31"/>
  <c r="T28" i="31"/>
  <c r="S28" i="31"/>
  <c r="AO27" i="31"/>
  <c r="AN27" i="31"/>
  <c r="AM27" i="31"/>
  <c r="AL27" i="31"/>
  <c r="AK27" i="31"/>
  <c r="W27" i="31"/>
  <c r="V27" i="31"/>
  <c r="U27" i="31"/>
  <c r="T27" i="31"/>
  <c r="S27" i="31"/>
  <c r="AO26" i="31"/>
  <c r="AN26" i="31"/>
  <c r="AM26" i="31"/>
  <c r="AL26" i="31"/>
  <c r="AK26" i="31"/>
  <c r="W26" i="31"/>
  <c r="V26" i="31"/>
  <c r="U26" i="31"/>
  <c r="T26" i="31"/>
  <c r="S26" i="31"/>
  <c r="AO25" i="31"/>
  <c r="AN25" i="31"/>
  <c r="AM25" i="31"/>
  <c r="AL25" i="31"/>
  <c r="AK25" i="31"/>
  <c r="W25" i="31"/>
  <c r="V25" i="31"/>
  <c r="U25" i="31"/>
  <c r="T25" i="31"/>
  <c r="S25" i="31"/>
  <c r="AO24" i="31"/>
  <c r="AN24" i="31"/>
  <c r="AM24" i="31"/>
  <c r="AL24" i="31"/>
  <c r="AK24" i="31"/>
  <c r="W24" i="31"/>
  <c r="V24" i="31"/>
  <c r="U24" i="31"/>
  <c r="T24" i="31"/>
  <c r="S24" i="31"/>
  <c r="AO23" i="31"/>
  <c r="AN23" i="31"/>
  <c r="AM23" i="31"/>
  <c r="AL23" i="31"/>
  <c r="AK23" i="31"/>
  <c r="W23" i="31"/>
  <c r="V23" i="31"/>
  <c r="U23" i="31"/>
  <c r="T23" i="31"/>
  <c r="S23" i="31"/>
  <c r="AO29" i="68"/>
  <c r="AN29" i="68"/>
  <c r="AM29" i="68"/>
  <c r="AL29" i="68"/>
  <c r="AK29" i="68"/>
  <c r="W29" i="68"/>
  <c r="V29" i="68"/>
  <c r="U29" i="68"/>
  <c r="T29" i="68"/>
  <c r="S29" i="68"/>
  <c r="AO28" i="68"/>
  <c r="AN28" i="68"/>
  <c r="AM28" i="68"/>
  <c r="AL28" i="68"/>
  <c r="AK28" i="68"/>
  <c r="W28" i="68"/>
  <c r="V28" i="68"/>
  <c r="U28" i="68"/>
  <c r="T28" i="68"/>
  <c r="S28" i="68"/>
  <c r="AO27" i="68"/>
  <c r="AN27" i="68"/>
  <c r="AM27" i="68"/>
  <c r="AL27" i="68"/>
  <c r="AK27" i="68"/>
  <c r="W27" i="68"/>
  <c r="V27" i="68"/>
  <c r="U27" i="68"/>
  <c r="T27" i="68"/>
  <c r="S27" i="68"/>
  <c r="AO26" i="68"/>
  <c r="AN26" i="68"/>
  <c r="AM26" i="68"/>
  <c r="AL26" i="68"/>
  <c r="AK26" i="68"/>
  <c r="W26" i="68"/>
  <c r="V26" i="68"/>
  <c r="U26" i="68"/>
  <c r="T26" i="68"/>
  <c r="S26" i="68"/>
  <c r="AO25" i="68"/>
  <c r="AN25" i="68"/>
  <c r="AM25" i="68"/>
  <c r="AL25" i="68"/>
  <c r="AK25" i="68"/>
  <c r="W25" i="68"/>
  <c r="V25" i="68"/>
  <c r="U25" i="68"/>
  <c r="T25" i="68"/>
  <c r="S25" i="68"/>
  <c r="AO24" i="68"/>
  <c r="AN24" i="68"/>
  <c r="AM24" i="68"/>
  <c r="AL24" i="68"/>
  <c r="AK24" i="68"/>
  <c r="W24" i="68"/>
  <c r="V24" i="68"/>
  <c r="U24" i="68"/>
  <c r="T24" i="68"/>
  <c r="S24" i="68"/>
  <c r="AO23" i="68"/>
  <c r="AN23" i="68"/>
  <c r="AM23" i="68"/>
  <c r="AL23" i="68"/>
  <c r="AK23" i="68"/>
  <c r="W23" i="68"/>
  <c r="V23" i="68"/>
  <c r="U23" i="68"/>
  <c r="T23" i="68"/>
  <c r="S23" i="68"/>
  <c r="AO29" i="67"/>
  <c r="AN29" i="67"/>
  <c r="AM29" i="67"/>
  <c r="AL29" i="67"/>
  <c r="AK29" i="67"/>
  <c r="W29" i="67"/>
  <c r="V29" i="67"/>
  <c r="U29" i="67"/>
  <c r="T29" i="67"/>
  <c r="S29" i="67"/>
  <c r="AO28" i="67"/>
  <c r="AN28" i="67"/>
  <c r="AM28" i="67"/>
  <c r="AL28" i="67"/>
  <c r="AK28" i="67"/>
  <c r="W28" i="67"/>
  <c r="V28" i="67"/>
  <c r="U28" i="67"/>
  <c r="T28" i="67"/>
  <c r="S28" i="67"/>
  <c r="AO27" i="67"/>
  <c r="AN27" i="67"/>
  <c r="AM27" i="67"/>
  <c r="AL27" i="67"/>
  <c r="AK27" i="67"/>
  <c r="W27" i="67"/>
  <c r="V27" i="67"/>
  <c r="U27" i="67"/>
  <c r="T27" i="67"/>
  <c r="S27" i="67"/>
  <c r="AO26" i="67"/>
  <c r="AN26" i="67"/>
  <c r="AM26" i="67"/>
  <c r="AL26" i="67"/>
  <c r="AK26" i="67"/>
  <c r="W26" i="67"/>
  <c r="V26" i="67"/>
  <c r="U26" i="67"/>
  <c r="T26" i="67"/>
  <c r="S26" i="67"/>
  <c r="AO25" i="67"/>
  <c r="AN25" i="67"/>
  <c r="AM25" i="67"/>
  <c r="AL25" i="67"/>
  <c r="AK25" i="67"/>
  <c r="W25" i="67"/>
  <c r="V25" i="67"/>
  <c r="U25" i="67"/>
  <c r="T25" i="67"/>
  <c r="S25" i="67"/>
  <c r="AO24" i="67"/>
  <c r="AN24" i="67"/>
  <c r="AM24" i="67"/>
  <c r="AL24" i="67"/>
  <c r="AK24" i="67"/>
  <c r="W24" i="67"/>
  <c r="V24" i="67"/>
  <c r="U24" i="67"/>
  <c r="T24" i="67"/>
  <c r="S24" i="67"/>
  <c r="AO23" i="67"/>
  <c r="AN23" i="67"/>
  <c r="AM23" i="67"/>
  <c r="AL23" i="67"/>
  <c r="AK23" i="67"/>
  <c r="W23" i="67"/>
  <c r="V23" i="67"/>
  <c r="U23" i="67"/>
  <c r="T23" i="67"/>
  <c r="S23" i="67"/>
  <c r="AO29" i="65"/>
  <c r="AN29" i="65"/>
  <c r="AM29" i="65"/>
  <c r="AL29" i="65"/>
  <c r="AK29" i="65"/>
  <c r="W29" i="65"/>
  <c r="V29" i="65"/>
  <c r="U29" i="65"/>
  <c r="T29" i="65"/>
  <c r="S29" i="65"/>
  <c r="AO28" i="65"/>
  <c r="AN28" i="65"/>
  <c r="AM28" i="65"/>
  <c r="AL28" i="65"/>
  <c r="AK28" i="65"/>
  <c r="W28" i="65"/>
  <c r="V28" i="65"/>
  <c r="U28" i="65"/>
  <c r="T28" i="65"/>
  <c r="S28" i="65"/>
  <c r="AO27" i="65"/>
  <c r="AN27" i="65"/>
  <c r="AM27" i="65"/>
  <c r="AL27" i="65"/>
  <c r="AK27" i="65"/>
  <c r="W27" i="65"/>
  <c r="V27" i="65"/>
  <c r="U27" i="65"/>
  <c r="T27" i="65"/>
  <c r="S27" i="65"/>
  <c r="AO26" i="65"/>
  <c r="AN26" i="65"/>
  <c r="AM26" i="65"/>
  <c r="AL26" i="65"/>
  <c r="AK26" i="65"/>
  <c r="W26" i="65"/>
  <c r="V26" i="65"/>
  <c r="U26" i="65"/>
  <c r="T26" i="65"/>
  <c r="S26" i="65"/>
  <c r="AO25" i="65"/>
  <c r="AN25" i="65"/>
  <c r="AM25" i="65"/>
  <c r="AL25" i="65"/>
  <c r="AK25" i="65"/>
  <c r="W25" i="65"/>
  <c r="V25" i="65"/>
  <c r="U25" i="65"/>
  <c r="T25" i="65"/>
  <c r="S25" i="65"/>
  <c r="AO24" i="65"/>
  <c r="AN24" i="65"/>
  <c r="AM24" i="65"/>
  <c r="AL24" i="65"/>
  <c r="AK24" i="65"/>
  <c r="W24" i="65"/>
  <c r="V24" i="65"/>
  <c r="U24" i="65"/>
  <c r="T24" i="65"/>
  <c r="S24" i="65"/>
  <c r="AO23" i="65"/>
  <c r="AN23" i="65"/>
  <c r="AM23" i="65"/>
  <c r="AL23" i="65"/>
  <c r="AK23" i="65"/>
  <c r="W23" i="65"/>
  <c r="V23" i="65"/>
  <c r="U23" i="65"/>
  <c r="T23" i="65"/>
  <c r="S23" i="65"/>
  <c r="AO29" i="57"/>
  <c r="AN29" i="57"/>
  <c r="AM29" i="57"/>
  <c r="AL29" i="57"/>
  <c r="AK29" i="57"/>
  <c r="W29" i="57"/>
  <c r="V29" i="57"/>
  <c r="U29" i="57"/>
  <c r="T29" i="57"/>
  <c r="S29" i="57"/>
  <c r="AO28" i="57"/>
  <c r="AN28" i="57"/>
  <c r="AM28" i="57"/>
  <c r="AL28" i="57"/>
  <c r="AK28" i="57"/>
  <c r="W28" i="57"/>
  <c r="V28" i="57"/>
  <c r="U28" i="57"/>
  <c r="T28" i="57"/>
  <c r="S28" i="57"/>
  <c r="AO27" i="57"/>
  <c r="AN27" i="57"/>
  <c r="AM27" i="57"/>
  <c r="AL27" i="57"/>
  <c r="AK27" i="57"/>
  <c r="W27" i="57"/>
  <c r="V27" i="57"/>
  <c r="U27" i="57"/>
  <c r="T27" i="57"/>
  <c r="S27" i="57"/>
  <c r="AO26" i="57"/>
  <c r="AN26" i="57"/>
  <c r="AM26" i="57"/>
  <c r="AL26" i="57"/>
  <c r="AK26" i="57"/>
  <c r="W26" i="57"/>
  <c r="V26" i="57"/>
  <c r="U26" i="57"/>
  <c r="T26" i="57"/>
  <c r="S26" i="57"/>
  <c r="AO25" i="57"/>
  <c r="AN25" i="57"/>
  <c r="AM25" i="57"/>
  <c r="AL25" i="57"/>
  <c r="AK25" i="57"/>
  <c r="W25" i="57"/>
  <c r="V25" i="57"/>
  <c r="U25" i="57"/>
  <c r="T25" i="57"/>
  <c r="S25" i="57"/>
  <c r="AO24" i="57"/>
  <c r="AN24" i="57"/>
  <c r="AM24" i="57"/>
  <c r="AL24" i="57"/>
  <c r="AK24" i="57"/>
  <c r="W24" i="57"/>
  <c r="V24" i="57"/>
  <c r="U24" i="57"/>
  <c r="T24" i="57"/>
  <c r="S24" i="57"/>
  <c r="AO23" i="57"/>
  <c r="AN23" i="57"/>
  <c r="AM23" i="57"/>
  <c r="AL23" i="57"/>
  <c r="AK23" i="57"/>
  <c r="W23" i="57"/>
  <c r="V23" i="57"/>
  <c r="U23" i="57"/>
  <c r="T23" i="57"/>
  <c r="S23" i="57"/>
  <c r="AO29" i="28"/>
  <c r="AN29" i="28"/>
  <c r="AM29" i="28"/>
  <c r="AL29" i="28"/>
  <c r="AK29" i="28"/>
  <c r="W29" i="28"/>
  <c r="V29" i="28"/>
  <c r="U29" i="28"/>
  <c r="T29" i="28"/>
  <c r="S29" i="28"/>
  <c r="AO28" i="28"/>
  <c r="AN28" i="28"/>
  <c r="AM28" i="28"/>
  <c r="AL28" i="28"/>
  <c r="AK28" i="28"/>
  <c r="W28" i="28"/>
  <c r="V28" i="28"/>
  <c r="U28" i="28"/>
  <c r="T28" i="28"/>
  <c r="S28" i="28"/>
  <c r="AO27" i="28"/>
  <c r="AN27" i="28"/>
  <c r="AM27" i="28"/>
  <c r="AL27" i="28"/>
  <c r="AK27" i="28"/>
  <c r="W27" i="28"/>
  <c r="V27" i="28"/>
  <c r="U27" i="28"/>
  <c r="T27" i="28"/>
  <c r="S27" i="28"/>
  <c r="AO26" i="28"/>
  <c r="AN26" i="28"/>
  <c r="AM26" i="28"/>
  <c r="AL26" i="28"/>
  <c r="AK26" i="28"/>
  <c r="W26" i="28"/>
  <c r="V26" i="28"/>
  <c r="U26" i="28"/>
  <c r="T26" i="28"/>
  <c r="S26" i="28"/>
  <c r="AO25" i="28"/>
  <c r="AN25" i="28"/>
  <c r="AM25" i="28"/>
  <c r="AL25" i="28"/>
  <c r="AK25" i="28"/>
  <c r="W25" i="28"/>
  <c r="V25" i="28"/>
  <c r="U25" i="28"/>
  <c r="T25" i="28"/>
  <c r="S25" i="28"/>
  <c r="AO24" i="28"/>
  <c r="AN24" i="28"/>
  <c r="AM24" i="28"/>
  <c r="AL24" i="28"/>
  <c r="AK24" i="28"/>
  <c r="W24" i="28"/>
  <c r="V24" i="28"/>
  <c r="U24" i="28"/>
  <c r="T24" i="28"/>
  <c r="S24" i="28"/>
  <c r="AO23" i="28"/>
  <c r="AN23" i="28"/>
  <c r="AM23" i="28"/>
  <c r="AL23" i="28"/>
  <c r="AK23" i="28"/>
  <c r="W23" i="28"/>
  <c r="V23" i="28"/>
  <c r="U23" i="28"/>
  <c r="T23" i="28"/>
  <c r="S23" i="28"/>
  <c r="AO29" i="56"/>
  <c r="AN29" i="56"/>
  <c r="AM29" i="56"/>
  <c r="AL29" i="56"/>
  <c r="AK29" i="56"/>
  <c r="W29" i="56"/>
  <c r="V29" i="56"/>
  <c r="U29" i="56"/>
  <c r="T29" i="56"/>
  <c r="S29" i="56"/>
  <c r="AO28" i="56"/>
  <c r="AN28" i="56"/>
  <c r="AM28" i="56"/>
  <c r="AL28" i="56"/>
  <c r="AK28" i="56"/>
  <c r="W28" i="56"/>
  <c r="V28" i="56"/>
  <c r="U28" i="56"/>
  <c r="T28" i="56"/>
  <c r="S28" i="56"/>
  <c r="AO27" i="56"/>
  <c r="AN27" i="56"/>
  <c r="AM27" i="56"/>
  <c r="AL27" i="56"/>
  <c r="AK27" i="56"/>
  <c r="W27" i="56"/>
  <c r="V27" i="56"/>
  <c r="U27" i="56"/>
  <c r="T27" i="56"/>
  <c r="S27" i="56"/>
  <c r="AO26" i="56"/>
  <c r="AN26" i="56"/>
  <c r="AM26" i="56"/>
  <c r="AL26" i="56"/>
  <c r="AK26" i="56"/>
  <c r="W26" i="56"/>
  <c r="V26" i="56"/>
  <c r="U26" i="56"/>
  <c r="T26" i="56"/>
  <c r="S26" i="56"/>
  <c r="AO25" i="56"/>
  <c r="AN25" i="56"/>
  <c r="AM25" i="56"/>
  <c r="AL25" i="56"/>
  <c r="AK25" i="56"/>
  <c r="W25" i="56"/>
  <c r="V25" i="56"/>
  <c r="U25" i="56"/>
  <c r="T25" i="56"/>
  <c r="S25" i="56"/>
  <c r="AO24" i="56"/>
  <c r="AN24" i="56"/>
  <c r="AM24" i="56"/>
  <c r="AL24" i="56"/>
  <c r="AK24" i="56"/>
  <c r="W24" i="56"/>
  <c r="V24" i="56"/>
  <c r="U24" i="56"/>
  <c r="T24" i="56"/>
  <c r="S24" i="56"/>
  <c r="AO23" i="56"/>
  <c r="AN23" i="56"/>
  <c r="AM23" i="56"/>
  <c r="AL23" i="56"/>
  <c r="AK23" i="56"/>
  <c r="W23" i="56"/>
  <c r="V23" i="56"/>
  <c r="U23" i="56"/>
  <c r="T23" i="56"/>
  <c r="S23" i="56"/>
  <c r="AO29" i="33"/>
  <c r="AN29" i="33"/>
  <c r="AM29" i="33"/>
  <c r="AL29" i="33"/>
  <c r="AK29" i="33"/>
  <c r="W29" i="33"/>
  <c r="V29" i="33"/>
  <c r="U29" i="33"/>
  <c r="T29" i="33"/>
  <c r="S29" i="33"/>
  <c r="AO28" i="33"/>
  <c r="AN28" i="33"/>
  <c r="AM28" i="33"/>
  <c r="AL28" i="33"/>
  <c r="AK28" i="33"/>
  <c r="W28" i="33"/>
  <c r="V28" i="33"/>
  <c r="U28" i="33"/>
  <c r="T28" i="33"/>
  <c r="S28" i="33"/>
  <c r="AO27" i="33"/>
  <c r="AN27" i="33"/>
  <c r="AM27" i="33"/>
  <c r="AL27" i="33"/>
  <c r="AK27" i="33"/>
  <c r="W27" i="33"/>
  <c r="V27" i="33"/>
  <c r="U27" i="33"/>
  <c r="T27" i="33"/>
  <c r="S27" i="33"/>
  <c r="AO26" i="33"/>
  <c r="AN26" i="33"/>
  <c r="AM26" i="33"/>
  <c r="AL26" i="33"/>
  <c r="AK26" i="33"/>
  <c r="W26" i="33"/>
  <c r="V26" i="33"/>
  <c r="U26" i="33"/>
  <c r="T26" i="33"/>
  <c r="S26" i="33"/>
  <c r="AO25" i="33"/>
  <c r="AN25" i="33"/>
  <c r="AM25" i="33"/>
  <c r="AL25" i="33"/>
  <c r="AK25" i="33"/>
  <c r="W25" i="33"/>
  <c r="V25" i="33"/>
  <c r="U25" i="33"/>
  <c r="T25" i="33"/>
  <c r="S25" i="33"/>
  <c r="AO24" i="33"/>
  <c r="AN24" i="33"/>
  <c r="AM24" i="33"/>
  <c r="AL24" i="33"/>
  <c r="AK24" i="33"/>
  <c r="W24" i="33"/>
  <c r="V24" i="33"/>
  <c r="U24" i="33"/>
  <c r="T24" i="33"/>
  <c r="S24" i="33"/>
  <c r="AO23" i="33"/>
  <c r="AN23" i="33"/>
  <c r="AM23" i="33"/>
  <c r="AL23" i="33"/>
  <c r="AK23" i="33"/>
  <c r="W23" i="33"/>
  <c r="V23" i="33"/>
  <c r="U23" i="33"/>
  <c r="T23" i="33"/>
  <c r="S23" i="33"/>
  <c r="AO29" i="24"/>
  <c r="AN29" i="24"/>
  <c r="AM29" i="24"/>
  <c r="AL29" i="24"/>
  <c r="AK29" i="24"/>
  <c r="W29" i="24"/>
  <c r="V29" i="24"/>
  <c r="U29" i="24"/>
  <c r="T29" i="24"/>
  <c r="S29" i="24"/>
  <c r="AO28" i="24"/>
  <c r="AN28" i="24"/>
  <c r="AM28" i="24"/>
  <c r="AL28" i="24"/>
  <c r="AK28" i="24"/>
  <c r="W28" i="24"/>
  <c r="V28" i="24"/>
  <c r="U28" i="24"/>
  <c r="T28" i="24"/>
  <c r="S28" i="24"/>
  <c r="AO27" i="24"/>
  <c r="AN27" i="24"/>
  <c r="AM27" i="24"/>
  <c r="AL27" i="24"/>
  <c r="AK27" i="24"/>
  <c r="W27" i="24"/>
  <c r="V27" i="24"/>
  <c r="U27" i="24"/>
  <c r="T27" i="24"/>
  <c r="S27" i="24"/>
  <c r="AO26" i="24"/>
  <c r="AN26" i="24"/>
  <c r="AM26" i="24"/>
  <c r="AL26" i="24"/>
  <c r="AK26" i="24"/>
  <c r="W26" i="24"/>
  <c r="V26" i="24"/>
  <c r="U26" i="24"/>
  <c r="T26" i="24"/>
  <c r="S26" i="24"/>
  <c r="AO25" i="24"/>
  <c r="AN25" i="24"/>
  <c r="AM25" i="24"/>
  <c r="AL25" i="24"/>
  <c r="AK25" i="24"/>
  <c r="W25" i="24"/>
  <c r="V25" i="24"/>
  <c r="U25" i="24"/>
  <c r="T25" i="24"/>
  <c r="S25" i="24"/>
  <c r="AO24" i="24"/>
  <c r="AN24" i="24"/>
  <c r="AM24" i="24"/>
  <c r="AL24" i="24"/>
  <c r="AK24" i="24"/>
  <c r="W24" i="24"/>
  <c r="V24" i="24"/>
  <c r="U24" i="24"/>
  <c r="T24" i="24"/>
  <c r="S24" i="24"/>
  <c r="AO23" i="24"/>
  <c r="AN23" i="24"/>
  <c r="AM23" i="24"/>
  <c r="AL23" i="24"/>
  <c r="AK23" i="24"/>
  <c r="W23" i="24"/>
  <c r="V23" i="24"/>
  <c r="U23" i="24"/>
  <c r="T23" i="24"/>
  <c r="S23" i="24"/>
  <c r="AO29" i="63"/>
  <c r="AN29" i="63"/>
  <c r="AM29" i="63"/>
  <c r="AL29" i="63"/>
  <c r="AK29" i="63"/>
  <c r="AO28" i="63"/>
  <c r="AN28" i="63"/>
  <c r="AM28" i="63"/>
  <c r="AL28" i="63"/>
  <c r="AK28" i="63"/>
  <c r="AO27" i="63"/>
  <c r="AN27" i="63"/>
  <c r="AM27" i="63"/>
  <c r="AL27" i="63"/>
  <c r="AK27" i="63"/>
  <c r="AO26" i="63"/>
  <c r="AN26" i="63"/>
  <c r="AM26" i="63"/>
  <c r="AL26" i="63"/>
  <c r="AK26" i="63"/>
  <c r="AO25" i="63"/>
  <c r="AN25" i="63"/>
  <c r="AM25" i="63"/>
  <c r="AL25" i="63"/>
  <c r="AK25" i="63"/>
  <c r="AO24" i="63"/>
  <c r="AN24" i="63"/>
  <c r="AM24" i="63"/>
  <c r="AL24" i="63"/>
  <c r="AK24" i="63"/>
  <c r="S24" i="63"/>
  <c r="T24" i="63"/>
  <c r="U24" i="63"/>
  <c r="V24" i="63"/>
  <c r="W24" i="63"/>
  <c r="S25" i="63"/>
  <c r="T25" i="63"/>
  <c r="U25" i="63"/>
  <c r="V25" i="63"/>
  <c r="W25" i="63"/>
  <c r="S26" i="63"/>
  <c r="T26" i="63"/>
  <c r="U26" i="63"/>
  <c r="V26" i="63"/>
  <c r="W26" i="63"/>
  <c r="S27" i="63"/>
  <c r="T27" i="63"/>
  <c r="U27" i="63"/>
  <c r="V27" i="63"/>
  <c r="W27" i="63"/>
  <c r="S28" i="63"/>
  <c r="T28" i="63"/>
  <c r="U28" i="63"/>
  <c r="V28" i="63"/>
  <c r="W28" i="63"/>
  <c r="S29" i="63"/>
  <c r="T29" i="63"/>
  <c r="U29" i="63"/>
  <c r="V29" i="63"/>
  <c r="W29" i="63"/>
  <c r="W23" i="63"/>
  <c r="AO23" i="63" s="1"/>
  <c r="V23" i="63"/>
  <c r="AN23" i="63" s="1"/>
  <c r="U23" i="63"/>
  <c r="AM23" i="63" s="1"/>
  <c r="S23" i="63"/>
  <c r="AK23" i="63" s="1"/>
  <c r="O30" i="70" l="1"/>
  <c r="O40" i="70" s="1"/>
  <c r="D109" i="70"/>
  <c r="AO30" i="69"/>
  <c r="H50" i="69"/>
  <c r="BE79" i="69" s="1"/>
  <c r="S92" i="69"/>
  <c r="BE86" i="69" s="1"/>
  <c r="E104" i="69"/>
  <c r="BE88" i="69" s="1"/>
  <c r="I50" i="69"/>
  <c r="BE78" i="69" s="1"/>
  <c r="AZ71" i="69"/>
  <c r="AZ74" i="69"/>
  <c r="AZ46" i="69"/>
  <c r="AZ80" i="69"/>
  <c r="AK30" i="69"/>
  <c r="AL30" i="69"/>
  <c r="AM30" i="69"/>
  <c r="BE30" i="69"/>
  <c r="BE29" i="69"/>
  <c r="AN30" i="69"/>
  <c r="Q79" i="69"/>
  <c r="R79" i="69"/>
  <c r="BE83" i="69" s="1"/>
  <c r="AZ24" i="69"/>
  <c r="AZ41" i="69"/>
  <c r="AZ48" i="69"/>
  <c r="AZ50" i="69"/>
  <c r="AZ53" i="69"/>
  <c r="AZ57" i="69"/>
  <c r="AZ61" i="69"/>
  <c r="BA71" i="69"/>
  <c r="BA80" i="69"/>
  <c r="Q83" i="69"/>
  <c r="Q92" i="69" s="1"/>
  <c r="AZ100" i="69"/>
  <c r="BA24" i="69"/>
  <c r="O29" i="69"/>
  <c r="AZ33" i="69"/>
  <c r="O36" i="69"/>
  <c r="AZ37" i="69"/>
  <c r="BA41" i="69"/>
  <c r="BA48" i="69"/>
  <c r="BA50" i="69"/>
  <c r="BA53" i="69"/>
  <c r="BA57" i="69"/>
  <c r="BA61" i="69"/>
  <c r="AZ67" i="69"/>
  <c r="AZ76" i="69"/>
  <c r="AZ97" i="69"/>
  <c r="BA100" i="69"/>
  <c r="AZ26" i="69"/>
  <c r="BA33" i="69"/>
  <c r="BA37" i="69"/>
  <c r="BA67" i="69"/>
  <c r="BA76" i="69"/>
  <c r="AZ94" i="69"/>
  <c r="BA97" i="69"/>
  <c r="BA26" i="69"/>
  <c r="AZ31" i="69"/>
  <c r="AZ43" i="69"/>
  <c r="AZ65" i="69"/>
  <c r="AZ73" i="69"/>
  <c r="AZ83" i="69"/>
  <c r="AZ85" i="69"/>
  <c r="AZ87" i="69"/>
  <c r="AZ89" i="69"/>
  <c r="AZ91" i="69"/>
  <c r="BA94" i="69"/>
  <c r="BA30" i="69"/>
  <c r="O24" i="69"/>
  <c r="BE31" i="69" s="1"/>
  <c r="AZ28" i="69"/>
  <c r="BA31" i="69"/>
  <c r="BA43" i="69"/>
  <c r="BE48" i="69"/>
  <c r="AZ56" i="69"/>
  <c r="AZ60" i="69"/>
  <c r="BA65" i="69"/>
  <c r="BA73" i="69"/>
  <c r="BA83" i="69"/>
  <c r="BA85" i="69"/>
  <c r="BA87" i="69"/>
  <c r="BA89" i="69"/>
  <c r="BA91" i="69"/>
  <c r="BA64" i="69"/>
  <c r="BA93" i="69"/>
  <c r="BA28" i="69"/>
  <c r="O33" i="69"/>
  <c r="AZ34" i="69"/>
  <c r="O37" i="69"/>
  <c r="BE60" i="69" s="1"/>
  <c r="AZ38" i="69"/>
  <c r="AZ39" i="69"/>
  <c r="AZ45" i="69"/>
  <c r="AZ51" i="69"/>
  <c r="BA56" i="69"/>
  <c r="BA60" i="69"/>
  <c r="AZ63" i="69"/>
  <c r="AZ70" i="69"/>
  <c r="AZ78" i="69"/>
  <c r="AZ81" i="69"/>
  <c r="O26" i="69"/>
  <c r="BE33" i="69" s="1"/>
  <c r="BA34" i="69"/>
  <c r="BA38" i="69"/>
  <c r="BA39" i="69"/>
  <c r="AZ40" i="69"/>
  <c r="BA45" i="69"/>
  <c r="BA51" i="69"/>
  <c r="BA63" i="69"/>
  <c r="AZ68" i="69"/>
  <c r="BA70" i="69"/>
  <c r="BA78" i="69"/>
  <c r="BA81" i="69"/>
  <c r="AZ98" i="69"/>
  <c r="BA29" i="69"/>
  <c r="AZ23" i="69"/>
  <c r="BA40" i="69"/>
  <c r="AZ47" i="69"/>
  <c r="BA68" i="69"/>
  <c r="AZ75" i="69"/>
  <c r="AZ95" i="69"/>
  <c r="BA98" i="69"/>
  <c r="BA23" i="69"/>
  <c r="O28" i="69"/>
  <c r="BE35" i="69" s="1"/>
  <c r="AZ32" i="69"/>
  <c r="BA47" i="69"/>
  <c r="AZ55" i="69"/>
  <c r="AZ59" i="69"/>
  <c r="BA75" i="69"/>
  <c r="BA95" i="69"/>
  <c r="AZ25" i="69"/>
  <c r="BA32" i="69"/>
  <c r="O34" i="69"/>
  <c r="BE42" i="69" s="1"/>
  <c r="AZ35" i="69"/>
  <c r="O38" i="69"/>
  <c r="BE66" i="69" s="1"/>
  <c r="AZ49" i="69"/>
  <c r="BA55" i="69"/>
  <c r="BA59" i="69"/>
  <c r="AZ72" i="69"/>
  <c r="BA25" i="69"/>
  <c r="BA35" i="69"/>
  <c r="O39" i="69"/>
  <c r="BE72" i="69" s="1"/>
  <c r="AZ42" i="69"/>
  <c r="BA49" i="69"/>
  <c r="AZ52" i="69"/>
  <c r="AZ66" i="69"/>
  <c r="BA72" i="69"/>
  <c r="AZ92" i="69"/>
  <c r="BA44" i="69"/>
  <c r="BA54" i="69"/>
  <c r="BA36" i="69"/>
  <c r="BA74" i="69"/>
  <c r="BA46" i="69"/>
  <c r="AZ27" i="69"/>
  <c r="BA42" i="69"/>
  <c r="BA52" i="69"/>
  <c r="BA66" i="69"/>
  <c r="AZ69" i="69"/>
  <c r="AZ77" i="69"/>
  <c r="AZ79" i="69"/>
  <c r="AZ82" i="69"/>
  <c r="AZ84" i="69"/>
  <c r="AZ86" i="69"/>
  <c r="AZ88" i="69"/>
  <c r="AZ90" i="69"/>
  <c r="BA92" i="69"/>
  <c r="AZ99" i="69"/>
  <c r="BA58" i="69"/>
  <c r="BA62" i="69"/>
  <c r="BA96" i="69"/>
  <c r="BA22" i="69"/>
  <c r="BA27" i="69"/>
  <c r="AZ44" i="69"/>
  <c r="AZ54" i="69"/>
  <c r="AZ58" i="69"/>
  <c r="AZ62" i="69"/>
  <c r="AZ64" i="69"/>
  <c r="BA69" i="69"/>
  <c r="BA77" i="69"/>
  <c r="BA79" i="69"/>
  <c r="BA82" i="69"/>
  <c r="BA84" i="69"/>
  <c r="BA86" i="69"/>
  <c r="BA88" i="69"/>
  <c r="BA90" i="69"/>
  <c r="D104" i="68"/>
  <c r="E103" i="68"/>
  <c r="E102" i="68"/>
  <c r="E101" i="68"/>
  <c r="BE100" i="68"/>
  <c r="BC100" i="68"/>
  <c r="E100" i="68"/>
  <c r="BE99" i="68"/>
  <c r="BC99" i="68"/>
  <c r="E99" i="68"/>
  <c r="BE98" i="68"/>
  <c r="BC98" i="68"/>
  <c r="E98" i="68"/>
  <c r="BE97" i="68"/>
  <c r="BC97" i="68"/>
  <c r="E97" i="68"/>
  <c r="BE96" i="68"/>
  <c r="BC96" i="68"/>
  <c r="E96" i="68"/>
  <c r="BE95" i="68"/>
  <c r="BC95" i="68"/>
  <c r="E95" i="68"/>
  <c r="BE94" i="68"/>
  <c r="BC94" i="68"/>
  <c r="BE93" i="68"/>
  <c r="BC93" i="68"/>
  <c r="BE92" i="68"/>
  <c r="BC92" i="68"/>
  <c r="BE91" i="68"/>
  <c r="BC91" i="68"/>
  <c r="S91" i="68"/>
  <c r="R91" i="68"/>
  <c r="Q91" i="68"/>
  <c r="O91" i="68"/>
  <c r="BE90" i="68"/>
  <c r="BC90" i="68"/>
  <c r="S90" i="68"/>
  <c r="R90" i="68"/>
  <c r="Q90" i="68"/>
  <c r="O90" i="68"/>
  <c r="BE89" i="68"/>
  <c r="BC89" i="68"/>
  <c r="S89" i="68"/>
  <c r="R89" i="68"/>
  <c r="Q89" i="68"/>
  <c r="O89" i="68"/>
  <c r="BD88" i="68"/>
  <c r="S88" i="68"/>
  <c r="R88" i="68"/>
  <c r="Q88" i="68"/>
  <c r="O88" i="68"/>
  <c r="BE87" i="68"/>
  <c r="BD87" i="68"/>
  <c r="S87" i="68"/>
  <c r="R87" i="68"/>
  <c r="Q87" i="68"/>
  <c r="O87" i="68"/>
  <c r="BD86" i="68"/>
  <c r="S86" i="68"/>
  <c r="R86" i="68"/>
  <c r="Q86" i="68"/>
  <c r="O86" i="68"/>
  <c r="BD85" i="68"/>
  <c r="S85" i="68"/>
  <c r="R85" i="68"/>
  <c r="Q85" i="68"/>
  <c r="O85" i="68"/>
  <c r="BD84" i="68"/>
  <c r="S84" i="68"/>
  <c r="R84" i="68"/>
  <c r="Q84" i="68"/>
  <c r="O84" i="68"/>
  <c r="BD83" i="68"/>
  <c r="S83" i="68"/>
  <c r="R83" i="68"/>
  <c r="Q83" i="68"/>
  <c r="Q92" i="68" s="1"/>
  <c r="O83" i="68"/>
  <c r="BD82" i="68"/>
  <c r="BD81" i="68"/>
  <c r="BB81" i="68"/>
  <c r="BC81" i="68" s="1"/>
  <c r="BD80" i="68"/>
  <c r="BB80" i="68"/>
  <c r="BC80" i="68" s="1"/>
  <c r="BD79" i="68"/>
  <c r="BD78" i="68"/>
  <c r="O78" i="68"/>
  <c r="E78" i="68"/>
  <c r="R78" i="68" s="1"/>
  <c r="D78" i="68"/>
  <c r="Q78" i="68" s="1"/>
  <c r="BD77" i="68"/>
  <c r="BC77" i="68"/>
  <c r="O77" i="68"/>
  <c r="E77" i="68"/>
  <c r="R77" i="68" s="1"/>
  <c r="D77" i="68"/>
  <c r="Q77" i="68" s="1"/>
  <c r="BD76" i="68"/>
  <c r="BC76" i="68"/>
  <c r="O76" i="68"/>
  <c r="E76" i="68"/>
  <c r="R76" i="68" s="1"/>
  <c r="D76" i="68"/>
  <c r="Q76" i="68" s="1"/>
  <c r="BD75" i="68"/>
  <c r="BC75" i="68"/>
  <c r="O75" i="68"/>
  <c r="E75" i="68"/>
  <c r="R75" i="68" s="1"/>
  <c r="D75" i="68"/>
  <c r="Q75" i="68" s="1"/>
  <c r="BD74" i="68"/>
  <c r="BC74" i="68"/>
  <c r="O74" i="68"/>
  <c r="E74" i="68"/>
  <c r="R74" i="68" s="1"/>
  <c r="D74" i="68"/>
  <c r="Q74" i="68" s="1"/>
  <c r="BD73" i="68"/>
  <c r="BC73" i="68"/>
  <c r="O73" i="68"/>
  <c r="E73" i="68"/>
  <c r="R73" i="68" s="1"/>
  <c r="D73" i="68"/>
  <c r="Q73" i="68" s="1"/>
  <c r="BE72" i="68"/>
  <c r="BD72" i="68"/>
  <c r="BC72" i="68"/>
  <c r="O72" i="68"/>
  <c r="E72" i="68"/>
  <c r="R72" i="68" s="1"/>
  <c r="D72" i="68"/>
  <c r="Q72" i="68" s="1"/>
  <c r="BD71" i="68"/>
  <c r="BC71" i="68"/>
  <c r="O71" i="68"/>
  <c r="E71" i="68"/>
  <c r="R71" i="68" s="1"/>
  <c r="D71" i="68"/>
  <c r="Q71" i="68" s="1"/>
  <c r="BD70" i="68"/>
  <c r="BC70" i="68"/>
  <c r="O70" i="68"/>
  <c r="E70" i="68"/>
  <c r="R70" i="68" s="1"/>
  <c r="D70" i="68"/>
  <c r="Q70" i="68" s="1"/>
  <c r="BD69" i="68"/>
  <c r="BC69" i="68"/>
  <c r="BD68" i="68"/>
  <c r="BC68" i="68"/>
  <c r="BD67" i="68"/>
  <c r="BC67" i="68"/>
  <c r="L67" i="68"/>
  <c r="K67" i="68"/>
  <c r="BD66" i="68"/>
  <c r="BC66" i="68"/>
  <c r="L66" i="68"/>
  <c r="K66" i="68"/>
  <c r="BD65" i="68"/>
  <c r="BC65" i="68"/>
  <c r="L65" i="68"/>
  <c r="K65" i="68"/>
  <c r="BD64" i="68"/>
  <c r="BC64" i="68"/>
  <c r="L64" i="68"/>
  <c r="K64" i="68"/>
  <c r="BD63" i="68"/>
  <c r="BC63" i="68"/>
  <c r="L63" i="68"/>
  <c r="K63" i="68"/>
  <c r="BD62" i="68"/>
  <c r="BC62" i="68"/>
  <c r="L62" i="68"/>
  <c r="K62" i="68"/>
  <c r="BD61" i="68"/>
  <c r="BC61" i="68"/>
  <c r="L61" i="68"/>
  <c r="K61" i="68"/>
  <c r="BD60" i="68"/>
  <c r="BC60" i="68"/>
  <c r="L60" i="68"/>
  <c r="K60" i="68"/>
  <c r="BD59" i="68"/>
  <c r="BC59" i="68"/>
  <c r="L59" i="68"/>
  <c r="K59" i="68"/>
  <c r="BD58" i="68"/>
  <c r="BC58" i="68"/>
  <c r="L58" i="68"/>
  <c r="K58" i="68"/>
  <c r="BD57" i="68"/>
  <c r="BC57" i="68"/>
  <c r="L57" i="68"/>
  <c r="K57" i="68"/>
  <c r="BD56" i="68"/>
  <c r="BC56" i="68"/>
  <c r="L56" i="68"/>
  <c r="K56" i="68"/>
  <c r="BD55" i="68"/>
  <c r="BC55" i="68"/>
  <c r="L55" i="68"/>
  <c r="K55" i="68"/>
  <c r="BD54" i="68"/>
  <c r="BC54" i="68"/>
  <c r="L54" i="68"/>
  <c r="K54" i="68"/>
  <c r="BD53" i="68"/>
  <c r="BC53" i="68"/>
  <c r="BD52" i="68"/>
  <c r="BC52" i="68"/>
  <c r="BD51" i="68"/>
  <c r="BC51" i="68"/>
  <c r="BD50" i="68"/>
  <c r="BC50" i="68"/>
  <c r="BD49" i="68"/>
  <c r="BC49" i="68"/>
  <c r="I49" i="68"/>
  <c r="H49" i="68"/>
  <c r="D49" i="68"/>
  <c r="F49" i="68" s="1"/>
  <c r="BD48" i="68"/>
  <c r="BC48" i="68"/>
  <c r="I48" i="68"/>
  <c r="H48" i="68"/>
  <c r="D48" i="68"/>
  <c r="F48" i="68" s="1"/>
  <c r="BD47" i="68"/>
  <c r="BC47" i="68"/>
  <c r="I47" i="68"/>
  <c r="H47" i="68"/>
  <c r="D47" i="68"/>
  <c r="F47" i="68" s="1"/>
  <c r="BD46" i="68"/>
  <c r="BC46" i="68"/>
  <c r="I46" i="68"/>
  <c r="H46" i="68"/>
  <c r="D46" i="68"/>
  <c r="F46" i="68" s="1"/>
  <c r="BD45" i="68"/>
  <c r="BC45" i="68"/>
  <c r="I45" i="68"/>
  <c r="H45" i="68"/>
  <c r="D45" i="68"/>
  <c r="F45" i="68" s="1"/>
  <c r="BD44" i="68"/>
  <c r="BC44" i="68"/>
  <c r="I44" i="68"/>
  <c r="H44" i="68"/>
  <c r="D44" i="68"/>
  <c r="F44" i="68" s="1"/>
  <c r="BD43" i="68"/>
  <c r="BC43" i="68"/>
  <c r="I43" i="68"/>
  <c r="H43" i="68"/>
  <c r="D43" i="68"/>
  <c r="F43" i="68" s="1"/>
  <c r="BD42" i="68"/>
  <c r="BC42" i="68"/>
  <c r="BD41" i="68"/>
  <c r="BC41" i="68"/>
  <c r="BD40" i="68"/>
  <c r="BC40" i="68"/>
  <c r="D40" i="68"/>
  <c r="BD39" i="68"/>
  <c r="BC39" i="68"/>
  <c r="AU39" i="68"/>
  <c r="BE77" i="68" s="1"/>
  <c r="AT39" i="68"/>
  <c r="BE76" i="68" s="1"/>
  <c r="AS39" i="68"/>
  <c r="BE75" i="68" s="1"/>
  <c r="AR39" i="68"/>
  <c r="BE74" i="68" s="1"/>
  <c r="AQ39" i="68"/>
  <c r="BE73" i="68" s="1"/>
  <c r="AO39" i="68"/>
  <c r="AN39" i="68"/>
  <c r="AM39" i="68"/>
  <c r="AL39" i="68"/>
  <c r="AK39" i="68"/>
  <c r="O39" i="68"/>
  <c r="BD38" i="68"/>
  <c r="BC38" i="68"/>
  <c r="AU38" i="68"/>
  <c r="BE71" i="68" s="1"/>
  <c r="AT38" i="68"/>
  <c r="BE70" i="68" s="1"/>
  <c r="AS38" i="68"/>
  <c r="BE69" i="68" s="1"/>
  <c r="AR38" i="68"/>
  <c r="BE68" i="68" s="1"/>
  <c r="AQ38" i="68"/>
  <c r="BE67" i="68" s="1"/>
  <c r="AO38" i="68"/>
  <c r="AN38" i="68"/>
  <c r="AM38" i="68"/>
  <c r="AL38" i="68"/>
  <c r="AK38" i="68"/>
  <c r="Q38" i="68"/>
  <c r="G38" i="68"/>
  <c r="F38" i="68"/>
  <c r="E38" i="68"/>
  <c r="BD37" i="68"/>
  <c r="BC37" i="68"/>
  <c r="AU37" i="68"/>
  <c r="BE65" i="68" s="1"/>
  <c r="AT37" i="68"/>
  <c r="BE64" i="68" s="1"/>
  <c r="AS37" i="68"/>
  <c r="BE63" i="68" s="1"/>
  <c r="AR37" i="68"/>
  <c r="BE62" i="68" s="1"/>
  <c r="AQ37" i="68"/>
  <c r="BE61" i="68" s="1"/>
  <c r="AO37" i="68"/>
  <c r="AN37" i="68"/>
  <c r="AM37" i="68"/>
  <c r="AL37" i="68"/>
  <c r="AK37" i="68"/>
  <c r="Q37" i="68"/>
  <c r="G37" i="68"/>
  <c r="F37" i="68"/>
  <c r="E37" i="68"/>
  <c r="BD36" i="68"/>
  <c r="BC36" i="68"/>
  <c r="AU36" i="68"/>
  <c r="BE59" i="68" s="1"/>
  <c r="AT36" i="68"/>
  <c r="BE58" i="68" s="1"/>
  <c r="AS36" i="68"/>
  <c r="BE57" i="68" s="1"/>
  <c r="AR36" i="68"/>
  <c r="BE56" i="68" s="1"/>
  <c r="AQ36" i="68"/>
  <c r="BE55" i="68" s="1"/>
  <c r="AO36" i="68"/>
  <c r="AN36" i="68"/>
  <c r="AM36" i="68"/>
  <c r="AL36" i="68"/>
  <c r="AK36" i="68"/>
  <c r="Q36" i="68"/>
  <c r="G36" i="68"/>
  <c r="F36" i="68"/>
  <c r="E36" i="68"/>
  <c r="BE35" i="68"/>
  <c r="BD35" i="68"/>
  <c r="BC35" i="68"/>
  <c r="AU35" i="68"/>
  <c r="BE53" i="68" s="1"/>
  <c r="AT35" i="68"/>
  <c r="BE52" i="68" s="1"/>
  <c r="AS35" i="68"/>
  <c r="BE51" i="68" s="1"/>
  <c r="AR35" i="68"/>
  <c r="BE50" i="68" s="1"/>
  <c r="AQ35" i="68"/>
  <c r="BE49" i="68" s="1"/>
  <c r="AO35" i="68"/>
  <c r="AN35" i="68"/>
  <c r="AM35" i="68"/>
  <c r="AL35" i="68"/>
  <c r="AK35" i="68"/>
  <c r="Q35" i="68"/>
  <c r="O35" i="68"/>
  <c r="BE48" i="68" s="1"/>
  <c r="G35" i="68"/>
  <c r="F35" i="68"/>
  <c r="E35" i="68"/>
  <c r="BD34" i="68"/>
  <c r="BC34" i="68"/>
  <c r="Q34" i="68"/>
  <c r="E34" i="68"/>
  <c r="BD33" i="68"/>
  <c r="BC33" i="68"/>
  <c r="AU33" i="68"/>
  <c r="BE41" i="68" s="1"/>
  <c r="AT33" i="68"/>
  <c r="BE40" i="68" s="1"/>
  <c r="AS33" i="68"/>
  <c r="BE39" i="68" s="1"/>
  <c r="AR33" i="68"/>
  <c r="BE38" i="68" s="1"/>
  <c r="AQ33" i="68"/>
  <c r="BE37" i="68" s="1"/>
  <c r="AO33" i="68"/>
  <c r="AN33" i="68"/>
  <c r="AM33" i="68"/>
  <c r="AL33" i="68"/>
  <c r="AK33" i="68"/>
  <c r="Q33" i="68"/>
  <c r="M33" i="68"/>
  <c r="L33" i="68"/>
  <c r="K33" i="68"/>
  <c r="J33" i="68"/>
  <c r="I33" i="68"/>
  <c r="G33" i="68"/>
  <c r="F33" i="68"/>
  <c r="E33" i="68"/>
  <c r="BD32" i="68"/>
  <c r="BC32" i="68"/>
  <c r="BD31" i="68"/>
  <c r="BC31" i="68"/>
  <c r="BD30" i="68"/>
  <c r="BC30" i="68"/>
  <c r="D30" i="68"/>
  <c r="BD29" i="68"/>
  <c r="BC29" i="68"/>
  <c r="Q29" i="68"/>
  <c r="O29" i="68"/>
  <c r="M29" i="68"/>
  <c r="L29" i="68"/>
  <c r="K29" i="68"/>
  <c r="J29" i="68"/>
  <c r="I29" i="68"/>
  <c r="G29" i="68"/>
  <c r="F29" i="68"/>
  <c r="E29" i="68"/>
  <c r="BE28" i="68"/>
  <c r="BD28" i="68"/>
  <c r="BC28" i="68"/>
  <c r="Q28" i="68"/>
  <c r="O28" i="68"/>
  <c r="M28" i="68"/>
  <c r="L28" i="68"/>
  <c r="K28" i="68"/>
  <c r="J28" i="68"/>
  <c r="I28" i="68"/>
  <c r="G28" i="68"/>
  <c r="F28" i="68"/>
  <c r="E28" i="68"/>
  <c r="BE27" i="68"/>
  <c r="BD27" i="68"/>
  <c r="BC27" i="68"/>
  <c r="Q27" i="68"/>
  <c r="O27" i="68"/>
  <c r="BE34" i="68" s="1"/>
  <c r="M27" i="68"/>
  <c r="L27" i="68"/>
  <c r="K27" i="68"/>
  <c r="J27" i="68"/>
  <c r="I27" i="68"/>
  <c r="G27" i="68"/>
  <c r="F27" i="68"/>
  <c r="E27" i="68"/>
  <c r="BE26" i="68"/>
  <c r="BD26" i="68"/>
  <c r="BC26" i="68"/>
  <c r="Q26" i="68"/>
  <c r="O26" i="68"/>
  <c r="BE33" i="68" s="1"/>
  <c r="M26" i="68"/>
  <c r="L26" i="68"/>
  <c r="K26" i="68"/>
  <c r="J26" i="68"/>
  <c r="I26" i="68"/>
  <c r="G26" i="68"/>
  <c r="F26" i="68"/>
  <c r="E26" i="68"/>
  <c r="BE25" i="68"/>
  <c r="BD25" i="68"/>
  <c r="BC25" i="68"/>
  <c r="Q25" i="68"/>
  <c r="O25" i="68"/>
  <c r="BE32" i="68" s="1"/>
  <c r="M25" i="68"/>
  <c r="L25" i="68"/>
  <c r="K25" i="68"/>
  <c r="J25" i="68"/>
  <c r="I25" i="68"/>
  <c r="G25" i="68"/>
  <c r="F25" i="68"/>
  <c r="E25" i="68"/>
  <c r="BE24" i="68"/>
  <c r="BD24" i="68"/>
  <c r="BC24" i="68"/>
  <c r="Q24" i="68"/>
  <c r="O24" i="68"/>
  <c r="BE31" i="68" s="1"/>
  <c r="M24" i="68"/>
  <c r="L24" i="68"/>
  <c r="K24" i="68"/>
  <c r="J24" i="68"/>
  <c r="I24" i="68"/>
  <c r="G24" i="68"/>
  <c r="F24" i="68"/>
  <c r="E24" i="68"/>
  <c r="BE23" i="68"/>
  <c r="BD23" i="68"/>
  <c r="BC23" i="68"/>
  <c r="Q23" i="68"/>
  <c r="O23" i="68"/>
  <c r="O30" i="68" s="1"/>
  <c r="M23" i="68"/>
  <c r="L23" i="68"/>
  <c r="K23" i="68"/>
  <c r="J23" i="68"/>
  <c r="I23" i="68"/>
  <c r="G23" i="68"/>
  <c r="F23" i="68"/>
  <c r="E23" i="68"/>
  <c r="BE22" i="68"/>
  <c r="BD22" i="68"/>
  <c r="BC22" i="68"/>
  <c r="BC21" i="68"/>
  <c r="BA99" i="68" s="1"/>
  <c r="BB21" i="68"/>
  <c r="D21" i="68"/>
  <c r="BC20" i="68"/>
  <c r="AZ96" i="68" s="1"/>
  <c r="BB20" i="68"/>
  <c r="D20" i="68"/>
  <c r="O38" i="68" s="1"/>
  <c r="BE66" i="68" s="1"/>
  <c r="W18" i="68"/>
  <c r="V18" i="68"/>
  <c r="U18" i="68"/>
  <c r="T18" i="68"/>
  <c r="S18" i="68"/>
  <c r="Q18" i="68"/>
  <c r="W17" i="68"/>
  <c r="V17" i="68"/>
  <c r="U17" i="68"/>
  <c r="T17" i="68"/>
  <c r="S17" i="68"/>
  <c r="Q17" i="68"/>
  <c r="W16" i="68"/>
  <c r="V16" i="68"/>
  <c r="U16" i="68"/>
  <c r="T16" i="68"/>
  <c r="S16" i="68"/>
  <c r="Q16" i="68"/>
  <c r="W15" i="68"/>
  <c r="V15" i="68"/>
  <c r="U15" i="68"/>
  <c r="T15" i="68"/>
  <c r="S15" i="68"/>
  <c r="Q15" i="68"/>
  <c r="W14" i="68"/>
  <c r="V14" i="68"/>
  <c r="U14" i="68"/>
  <c r="T14" i="68"/>
  <c r="S14" i="68"/>
  <c r="Q14" i="68"/>
  <c r="W13" i="68"/>
  <c r="V13" i="68"/>
  <c r="U13" i="68"/>
  <c r="T13" i="68"/>
  <c r="S13" i="68"/>
  <c r="Q13" i="68"/>
  <c r="D104" i="67"/>
  <c r="E103" i="67"/>
  <c r="E102" i="67"/>
  <c r="E101" i="67"/>
  <c r="BE100" i="67"/>
  <c r="BC100" i="67"/>
  <c r="E100" i="67"/>
  <c r="BE99" i="67"/>
  <c r="BC99" i="67"/>
  <c r="E99" i="67"/>
  <c r="BE98" i="67"/>
  <c r="BC98" i="67"/>
  <c r="E98" i="67"/>
  <c r="BE97" i="67"/>
  <c r="BC97" i="67"/>
  <c r="E97" i="67"/>
  <c r="BE96" i="67"/>
  <c r="BC96" i="67"/>
  <c r="E96" i="67"/>
  <c r="BE95" i="67"/>
  <c r="BC95" i="67"/>
  <c r="E95" i="67"/>
  <c r="BE94" i="67"/>
  <c r="BC94" i="67"/>
  <c r="BE93" i="67"/>
  <c r="BC93" i="67"/>
  <c r="AZ93" i="67"/>
  <c r="BE92" i="67"/>
  <c r="BC92" i="67"/>
  <c r="BE91" i="67"/>
  <c r="BC91" i="67"/>
  <c r="S91" i="67"/>
  <c r="R91" i="67"/>
  <c r="Q91" i="67"/>
  <c r="O91" i="67"/>
  <c r="BE90" i="67"/>
  <c r="BC90" i="67"/>
  <c r="S90" i="67"/>
  <c r="R90" i="67"/>
  <c r="Q90" i="67"/>
  <c r="O90" i="67"/>
  <c r="BE89" i="67"/>
  <c r="BC89" i="67"/>
  <c r="S89" i="67"/>
  <c r="R89" i="67"/>
  <c r="Q89" i="67"/>
  <c r="O89" i="67"/>
  <c r="BD88" i="67"/>
  <c r="S88" i="67"/>
  <c r="R88" i="67"/>
  <c r="Q88" i="67"/>
  <c r="O88" i="67"/>
  <c r="BE87" i="67"/>
  <c r="BD87" i="67"/>
  <c r="S87" i="67"/>
  <c r="R87" i="67"/>
  <c r="Q87" i="67"/>
  <c r="O87" i="67"/>
  <c r="BD86" i="67"/>
  <c r="S86" i="67"/>
  <c r="R86" i="67"/>
  <c r="Q86" i="67"/>
  <c r="O86" i="67"/>
  <c r="BD85" i="67"/>
  <c r="S85" i="67"/>
  <c r="R85" i="67"/>
  <c r="Q85" i="67"/>
  <c r="O85" i="67"/>
  <c r="BD84" i="67"/>
  <c r="S84" i="67"/>
  <c r="R84" i="67"/>
  <c r="Q84" i="67"/>
  <c r="O84" i="67"/>
  <c r="BD83" i="67"/>
  <c r="S83" i="67"/>
  <c r="R83" i="67"/>
  <c r="R92" i="67" s="1"/>
  <c r="BE85" i="67" s="1"/>
  <c r="Q83" i="67"/>
  <c r="O83" i="67"/>
  <c r="BD82" i="67"/>
  <c r="BD81" i="67"/>
  <c r="BC81" i="67"/>
  <c r="BB81" i="67"/>
  <c r="BD80" i="67"/>
  <c r="BC80" i="67"/>
  <c r="BB80" i="67"/>
  <c r="BD79" i="67"/>
  <c r="BD78" i="67"/>
  <c r="O78" i="67"/>
  <c r="E78" i="67"/>
  <c r="R78" i="67" s="1"/>
  <c r="D78" i="67"/>
  <c r="Q78" i="67" s="1"/>
  <c r="BD77" i="67"/>
  <c r="BC77" i="67"/>
  <c r="O77" i="67"/>
  <c r="E77" i="67"/>
  <c r="R77" i="67" s="1"/>
  <c r="D77" i="67"/>
  <c r="Q77" i="67" s="1"/>
  <c r="BD76" i="67"/>
  <c r="BC76" i="67"/>
  <c r="O76" i="67"/>
  <c r="E76" i="67"/>
  <c r="R76" i="67" s="1"/>
  <c r="D76" i="67"/>
  <c r="Q76" i="67" s="1"/>
  <c r="BD75" i="67"/>
  <c r="BC75" i="67"/>
  <c r="O75" i="67"/>
  <c r="E75" i="67"/>
  <c r="R75" i="67" s="1"/>
  <c r="D75" i="67"/>
  <c r="Q75" i="67" s="1"/>
  <c r="BD74" i="67"/>
  <c r="BC74" i="67"/>
  <c r="O74" i="67"/>
  <c r="E74" i="67"/>
  <c r="R74" i="67" s="1"/>
  <c r="D74" i="67"/>
  <c r="Q74" i="67" s="1"/>
  <c r="BD73" i="67"/>
  <c r="BC73" i="67"/>
  <c r="O73" i="67"/>
  <c r="E73" i="67"/>
  <c r="R73" i="67" s="1"/>
  <c r="D73" i="67"/>
  <c r="Q73" i="67" s="1"/>
  <c r="BD72" i="67"/>
  <c r="BC72" i="67"/>
  <c r="O72" i="67"/>
  <c r="E72" i="67"/>
  <c r="R72" i="67" s="1"/>
  <c r="D72" i="67"/>
  <c r="Q72" i="67" s="1"/>
  <c r="BD71" i="67"/>
  <c r="BC71" i="67"/>
  <c r="O71" i="67"/>
  <c r="E71" i="67"/>
  <c r="R71" i="67" s="1"/>
  <c r="D71" i="67"/>
  <c r="Q71" i="67" s="1"/>
  <c r="BD70" i="67"/>
  <c r="BC70" i="67"/>
  <c r="O70" i="67"/>
  <c r="E70" i="67"/>
  <c r="R70" i="67" s="1"/>
  <c r="D70" i="67"/>
  <c r="Q70" i="67" s="1"/>
  <c r="BD69" i="67"/>
  <c r="BC69" i="67"/>
  <c r="BD68" i="67"/>
  <c r="BC68" i="67"/>
  <c r="BD67" i="67"/>
  <c r="BC67" i="67"/>
  <c r="L67" i="67"/>
  <c r="K67" i="67"/>
  <c r="BD66" i="67"/>
  <c r="BC66" i="67"/>
  <c r="L66" i="67"/>
  <c r="K66" i="67"/>
  <c r="BD65" i="67"/>
  <c r="BC65" i="67"/>
  <c r="L65" i="67"/>
  <c r="K65" i="67"/>
  <c r="BD64" i="67"/>
  <c r="BC64" i="67"/>
  <c r="L64" i="67"/>
  <c r="K64" i="67"/>
  <c r="BD63" i="67"/>
  <c r="BC63" i="67"/>
  <c r="L63" i="67"/>
  <c r="K63" i="67"/>
  <c r="BD62" i="67"/>
  <c r="BC62" i="67"/>
  <c r="L62" i="67"/>
  <c r="K62" i="67"/>
  <c r="BD61" i="67"/>
  <c r="BC61" i="67"/>
  <c r="L61" i="67"/>
  <c r="K61" i="67"/>
  <c r="BD60" i="67"/>
  <c r="BC60" i="67"/>
  <c r="L60" i="67"/>
  <c r="K60" i="67"/>
  <c r="BD59" i="67"/>
  <c r="BC59" i="67"/>
  <c r="L59" i="67"/>
  <c r="K59" i="67"/>
  <c r="BD58" i="67"/>
  <c r="BC58" i="67"/>
  <c r="L58" i="67"/>
  <c r="K58" i="67"/>
  <c r="BD57" i="67"/>
  <c r="BC57" i="67"/>
  <c r="L57" i="67"/>
  <c r="K57" i="67"/>
  <c r="BD56" i="67"/>
  <c r="BC56" i="67"/>
  <c r="L56" i="67"/>
  <c r="K56" i="67"/>
  <c r="BD55" i="67"/>
  <c r="BC55" i="67"/>
  <c r="L55" i="67"/>
  <c r="K55" i="67"/>
  <c r="BD54" i="67"/>
  <c r="BC54" i="67"/>
  <c r="L54" i="67"/>
  <c r="K54" i="67"/>
  <c r="BD53" i="67"/>
  <c r="BC53" i="67"/>
  <c r="BD52" i="67"/>
  <c r="BC52" i="67"/>
  <c r="BD51" i="67"/>
  <c r="BC51" i="67"/>
  <c r="BD50" i="67"/>
  <c r="BC50" i="67"/>
  <c r="BD49" i="67"/>
  <c r="BC49" i="67"/>
  <c r="I49" i="67"/>
  <c r="H49" i="67"/>
  <c r="D49" i="67"/>
  <c r="F49" i="67" s="1"/>
  <c r="BD48" i="67"/>
  <c r="BC48" i="67"/>
  <c r="I48" i="67"/>
  <c r="H48" i="67"/>
  <c r="D48" i="67"/>
  <c r="F48" i="67" s="1"/>
  <c r="BD47" i="67"/>
  <c r="BC47" i="67"/>
  <c r="I47" i="67"/>
  <c r="H47" i="67"/>
  <c r="D47" i="67"/>
  <c r="F47" i="67" s="1"/>
  <c r="BD46" i="67"/>
  <c r="BC46" i="67"/>
  <c r="AZ46" i="67"/>
  <c r="I46" i="67"/>
  <c r="H46" i="67"/>
  <c r="D46" i="67"/>
  <c r="F46" i="67" s="1"/>
  <c r="BD45" i="67"/>
  <c r="BC45" i="67"/>
  <c r="I45" i="67"/>
  <c r="H45" i="67"/>
  <c r="D45" i="67"/>
  <c r="F45" i="67" s="1"/>
  <c r="BD44" i="67"/>
  <c r="BC44" i="67"/>
  <c r="I44" i="67"/>
  <c r="H44" i="67"/>
  <c r="D44" i="67"/>
  <c r="F44" i="67" s="1"/>
  <c r="BD43" i="67"/>
  <c r="BC43" i="67"/>
  <c r="I43" i="67"/>
  <c r="H43" i="67"/>
  <c r="D43" i="67"/>
  <c r="F43" i="67" s="1"/>
  <c r="BD42" i="67"/>
  <c r="BC42" i="67"/>
  <c r="BD41" i="67"/>
  <c r="BC41" i="67"/>
  <c r="BD40" i="67"/>
  <c r="BC40" i="67"/>
  <c r="BD39" i="67"/>
  <c r="BC39" i="67"/>
  <c r="AU39" i="67"/>
  <c r="BE77" i="67" s="1"/>
  <c r="AT39" i="67"/>
  <c r="BE76" i="67" s="1"/>
  <c r="AS39" i="67"/>
  <c r="BE75" i="67" s="1"/>
  <c r="AR39" i="67"/>
  <c r="BE74" i="67" s="1"/>
  <c r="AQ39" i="67"/>
  <c r="BE73" i="67" s="1"/>
  <c r="AO39" i="67"/>
  <c r="AN39" i="67"/>
  <c r="AM39" i="67"/>
  <c r="AL39" i="67"/>
  <c r="AK39" i="67"/>
  <c r="BD38" i="67"/>
  <c r="BC38" i="67"/>
  <c r="AU38" i="67"/>
  <c r="BE71" i="67" s="1"/>
  <c r="AT38" i="67"/>
  <c r="BE70" i="67" s="1"/>
  <c r="AS38" i="67"/>
  <c r="BE69" i="67" s="1"/>
  <c r="AR38" i="67"/>
  <c r="BE68" i="67" s="1"/>
  <c r="AQ38" i="67"/>
  <c r="BE67" i="67" s="1"/>
  <c r="AO38" i="67"/>
  <c r="AN38" i="67"/>
  <c r="AM38" i="67"/>
  <c r="AL38" i="67"/>
  <c r="AK38" i="67"/>
  <c r="Q38" i="67"/>
  <c r="G38" i="67"/>
  <c r="F38" i="67"/>
  <c r="E38" i="67"/>
  <c r="BD37" i="67"/>
  <c r="BC37" i="67"/>
  <c r="AU37" i="67"/>
  <c r="BE65" i="67" s="1"/>
  <c r="AT37" i="67"/>
  <c r="BE64" i="67" s="1"/>
  <c r="AS37" i="67"/>
  <c r="BE63" i="67" s="1"/>
  <c r="AR37" i="67"/>
  <c r="BE62" i="67" s="1"/>
  <c r="AQ37" i="67"/>
  <c r="BE61" i="67" s="1"/>
  <c r="AO37" i="67"/>
  <c r="AN37" i="67"/>
  <c r="AM37" i="67"/>
  <c r="AL37" i="67"/>
  <c r="AK37" i="67"/>
  <c r="Q37" i="67"/>
  <c r="G37" i="67"/>
  <c r="F37" i="67"/>
  <c r="E37" i="67"/>
  <c r="BD36" i="67"/>
  <c r="BC36" i="67"/>
  <c r="AU36" i="67"/>
  <c r="BE59" i="67" s="1"/>
  <c r="AT36" i="67"/>
  <c r="BE58" i="67" s="1"/>
  <c r="AS36" i="67"/>
  <c r="BE57" i="67" s="1"/>
  <c r="AR36" i="67"/>
  <c r="BE56" i="67" s="1"/>
  <c r="AQ36" i="67"/>
  <c r="BE55" i="67" s="1"/>
  <c r="AO36" i="67"/>
  <c r="AN36" i="67"/>
  <c r="AM36" i="67"/>
  <c r="AL36" i="67"/>
  <c r="AK36" i="67"/>
  <c r="Q36" i="67"/>
  <c r="G36" i="67"/>
  <c r="F36" i="67"/>
  <c r="E36" i="67"/>
  <c r="BE35" i="67"/>
  <c r="BD35" i="67"/>
  <c r="BC35" i="67"/>
  <c r="AU35" i="67"/>
  <c r="BE53" i="67" s="1"/>
  <c r="AT35" i="67"/>
  <c r="BE52" i="67" s="1"/>
  <c r="AS35" i="67"/>
  <c r="BE51" i="67" s="1"/>
  <c r="AR35" i="67"/>
  <c r="BE50" i="67" s="1"/>
  <c r="AQ35" i="67"/>
  <c r="BE49" i="67" s="1"/>
  <c r="AO35" i="67"/>
  <c r="AN35" i="67"/>
  <c r="AM35" i="67"/>
  <c r="AL35" i="67"/>
  <c r="AK35" i="67"/>
  <c r="Q35" i="67"/>
  <c r="O35" i="67"/>
  <c r="BE48" i="67" s="1"/>
  <c r="G35" i="67"/>
  <c r="F35" i="67"/>
  <c r="E35" i="67"/>
  <c r="BD34" i="67"/>
  <c r="BC34" i="67"/>
  <c r="Q34" i="67"/>
  <c r="E34" i="67"/>
  <c r="BD33" i="67"/>
  <c r="BC33" i="67"/>
  <c r="AU33" i="67"/>
  <c r="BE41" i="67" s="1"/>
  <c r="AT33" i="67"/>
  <c r="BE40" i="67" s="1"/>
  <c r="AS33" i="67"/>
  <c r="BE39" i="67" s="1"/>
  <c r="AR33" i="67"/>
  <c r="BE38" i="67" s="1"/>
  <c r="AQ33" i="67"/>
  <c r="BE37" i="67" s="1"/>
  <c r="AO33" i="67"/>
  <c r="AN33" i="67"/>
  <c r="AM33" i="67"/>
  <c r="AL33" i="67"/>
  <c r="AK33" i="67"/>
  <c r="Q33" i="67"/>
  <c r="M33" i="67"/>
  <c r="L33" i="67"/>
  <c r="K33" i="67"/>
  <c r="J33" i="67"/>
  <c r="I33" i="67"/>
  <c r="G33" i="67"/>
  <c r="F33" i="67"/>
  <c r="E33" i="67"/>
  <c r="BD32" i="67"/>
  <c r="BC32" i="67"/>
  <c r="BD31" i="67"/>
  <c r="BC31" i="67"/>
  <c r="BD30" i="67"/>
  <c r="BC30" i="67"/>
  <c r="D30" i="67"/>
  <c r="D40" i="67" s="1"/>
  <c r="BD29" i="67"/>
  <c r="BC29" i="67"/>
  <c r="AZ29" i="67"/>
  <c r="Q29" i="67"/>
  <c r="M29" i="67"/>
  <c r="L29" i="67"/>
  <c r="K29" i="67"/>
  <c r="J29" i="67"/>
  <c r="I29" i="67"/>
  <c r="G29" i="67"/>
  <c r="F29" i="67"/>
  <c r="E29" i="67"/>
  <c r="BE28" i="67"/>
  <c r="BD28" i="67"/>
  <c r="BC28" i="67"/>
  <c r="Q28" i="67"/>
  <c r="O28" i="67"/>
  <c r="M28" i="67"/>
  <c r="L28" i="67"/>
  <c r="K28" i="67"/>
  <c r="J28" i="67"/>
  <c r="I28" i="67"/>
  <c r="G28" i="67"/>
  <c r="F28" i="67"/>
  <c r="E28" i="67"/>
  <c r="BE27" i="67"/>
  <c r="BD27" i="67"/>
  <c r="BC27" i="67"/>
  <c r="Q27" i="67"/>
  <c r="M27" i="67"/>
  <c r="L27" i="67"/>
  <c r="K27" i="67"/>
  <c r="J27" i="67"/>
  <c r="I27" i="67"/>
  <c r="G27" i="67"/>
  <c r="F27" i="67"/>
  <c r="E27" i="67"/>
  <c r="BE26" i="67"/>
  <c r="BD26" i="67"/>
  <c r="BC26" i="67"/>
  <c r="Q26" i="67"/>
  <c r="O26" i="67"/>
  <c r="BE33" i="67" s="1"/>
  <c r="M26" i="67"/>
  <c r="L26" i="67"/>
  <c r="K26" i="67"/>
  <c r="J26" i="67"/>
  <c r="I26" i="67"/>
  <c r="G26" i="67"/>
  <c r="F26" i="67"/>
  <c r="E26" i="67"/>
  <c r="BE25" i="67"/>
  <c r="BD25" i="67"/>
  <c r="BC25" i="67"/>
  <c r="Q25" i="67"/>
  <c r="O25" i="67"/>
  <c r="BE32" i="67" s="1"/>
  <c r="M25" i="67"/>
  <c r="L25" i="67"/>
  <c r="K25" i="67"/>
  <c r="J25" i="67"/>
  <c r="I25" i="67"/>
  <c r="G25" i="67"/>
  <c r="F25" i="67"/>
  <c r="E25" i="67"/>
  <c r="BE24" i="67"/>
  <c r="BD24" i="67"/>
  <c r="BC24" i="67"/>
  <c r="Q24" i="67"/>
  <c r="O24" i="67"/>
  <c r="BE31" i="67" s="1"/>
  <c r="M24" i="67"/>
  <c r="L24" i="67"/>
  <c r="K24" i="67"/>
  <c r="J24" i="67"/>
  <c r="I24" i="67"/>
  <c r="G24" i="67"/>
  <c r="F24" i="67"/>
  <c r="E24" i="67"/>
  <c r="BE23" i="67"/>
  <c r="BD23" i="67"/>
  <c r="BC23" i="67"/>
  <c r="Q23" i="67"/>
  <c r="M23" i="67"/>
  <c r="L23" i="67"/>
  <c r="K23" i="67"/>
  <c r="J23" i="67"/>
  <c r="I23" i="67"/>
  <c r="G23" i="67"/>
  <c r="F23" i="67"/>
  <c r="E23" i="67"/>
  <c r="BE22" i="67"/>
  <c r="BD22" i="67"/>
  <c r="BC22" i="67"/>
  <c r="AZ22" i="67"/>
  <c r="BC21" i="67"/>
  <c r="BA99" i="67" s="1"/>
  <c r="BB21" i="67"/>
  <c r="D21" i="67"/>
  <c r="BC20" i="67"/>
  <c r="AZ96" i="67" s="1"/>
  <c r="BB20" i="67"/>
  <c r="D20" i="67"/>
  <c r="O23" i="67" s="1"/>
  <c r="W18" i="67"/>
  <c r="V18" i="67"/>
  <c r="U18" i="67"/>
  <c r="T18" i="67"/>
  <c r="S18" i="67"/>
  <c r="Q18" i="67"/>
  <c r="W17" i="67"/>
  <c r="V17" i="67"/>
  <c r="U17" i="67"/>
  <c r="T17" i="67"/>
  <c r="S17" i="67"/>
  <c r="Q17" i="67"/>
  <c r="W16" i="67"/>
  <c r="V16" i="67"/>
  <c r="U16" i="67"/>
  <c r="T16" i="67"/>
  <c r="S16" i="67"/>
  <c r="Q16" i="67"/>
  <c r="W15" i="67"/>
  <c r="V15" i="67"/>
  <c r="U15" i="67"/>
  <c r="T15" i="67"/>
  <c r="S15" i="67"/>
  <c r="Q15" i="67"/>
  <c r="W14" i="67"/>
  <c r="V14" i="67"/>
  <c r="U14" i="67"/>
  <c r="T14" i="67"/>
  <c r="S14" i="67"/>
  <c r="Q14" i="67"/>
  <c r="W13" i="67"/>
  <c r="V13" i="67"/>
  <c r="U13" i="67"/>
  <c r="T13" i="67"/>
  <c r="S13" i="67"/>
  <c r="Q13" i="67"/>
  <c r="D104" i="65"/>
  <c r="E103" i="65"/>
  <c r="E102" i="65"/>
  <c r="E101" i="65"/>
  <c r="BE100" i="65"/>
  <c r="BC100" i="65"/>
  <c r="E100" i="65"/>
  <c r="BE99" i="65"/>
  <c r="BC99" i="65"/>
  <c r="E99" i="65"/>
  <c r="BE98" i="65"/>
  <c r="BC98" i="65"/>
  <c r="E98" i="65"/>
  <c r="BE97" i="65"/>
  <c r="BC97" i="65"/>
  <c r="E97" i="65"/>
  <c r="BE96" i="65"/>
  <c r="BC96" i="65"/>
  <c r="E96" i="65"/>
  <c r="BE95" i="65"/>
  <c r="BC95" i="65"/>
  <c r="BE94" i="65"/>
  <c r="BC94" i="65"/>
  <c r="BE93" i="65"/>
  <c r="BC93" i="65"/>
  <c r="BE92" i="65"/>
  <c r="BC92" i="65"/>
  <c r="BE91" i="65"/>
  <c r="BC91" i="65"/>
  <c r="S91" i="65"/>
  <c r="R91" i="65"/>
  <c r="Q91" i="65"/>
  <c r="O91" i="65"/>
  <c r="BE90" i="65"/>
  <c r="BC90" i="65"/>
  <c r="S90" i="65"/>
  <c r="R90" i="65"/>
  <c r="Q90" i="65"/>
  <c r="O90" i="65"/>
  <c r="BE89" i="65"/>
  <c r="BC89" i="65"/>
  <c r="S89" i="65"/>
  <c r="R89" i="65"/>
  <c r="Q89" i="65"/>
  <c r="O89" i="65"/>
  <c r="BD88" i="65"/>
  <c r="S88" i="65"/>
  <c r="R88" i="65"/>
  <c r="Q88" i="65"/>
  <c r="O88" i="65"/>
  <c r="BE87" i="65"/>
  <c r="BD87" i="65"/>
  <c r="S87" i="65"/>
  <c r="R87" i="65"/>
  <c r="Q87" i="65"/>
  <c r="O87" i="65"/>
  <c r="BD86" i="65"/>
  <c r="S86" i="65"/>
  <c r="R86" i="65"/>
  <c r="Q86" i="65"/>
  <c r="O86" i="65"/>
  <c r="BD85" i="65"/>
  <c r="S85" i="65"/>
  <c r="R85" i="65"/>
  <c r="Q85" i="65"/>
  <c r="O85" i="65"/>
  <c r="BD84" i="65"/>
  <c r="S84" i="65"/>
  <c r="R84" i="65"/>
  <c r="Q84" i="65"/>
  <c r="O84" i="65"/>
  <c r="BD83" i="65"/>
  <c r="S83" i="65"/>
  <c r="R83" i="65"/>
  <c r="R92" i="65" s="1"/>
  <c r="BE85" i="65" s="1"/>
  <c r="Q83" i="65"/>
  <c r="Q92" i="65" s="1"/>
  <c r="O83" i="65"/>
  <c r="BD82" i="65"/>
  <c r="BD81" i="65"/>
  <c r="BC81" i="65"/>
  <c r="BB81" i="65"/>
  <c r="BD80" i="65"/>
  <c r="BB80" i="65"/>
  <c r="BC80" i="65" s="1"/>
  <c r="BD79" i="65"/>
  <c r="BD78" i="65"/>
  <c r="O78" i="65"/>
  <c r="E78" i="65"/>
  <c r="R78" i="65" s="1"/>
  <c r="D78" i="65"/>
  <c r="Q78" i="65" s="1"/>
  <c r="BD77" i="65"/>
  <c r="BC77" i="65"/>
  <c r="O77" i="65"/>
  <c r="E77" i="65"/>
  <c r="R77" i="65" s="1"/>
  <c r="D77" i="65"/>
  <c r="Q77" i="65" s="1"/>
  <c r="BD76" i="65"/>
  <c r="BC76" i="65"/>
  <c r="O76" i="65"/>
  <c r="E76" i="65"/>
  <c r="R76" i="65" s="1"/>
  <c r="D76" i="65"/>
  <c r="Q76" i="65" s="1"/>
  <c r="BD75" i="65"/>
  <c r="BC75" i="65"/>
  <c r="O75" i="65"/>
  <c r="E75" i="65"/>
  <c r="R75" i="65" s="1"/>
  <c r="D75" i="65"/>
  <c r="Q75" i="65" s="1"/>
  <c r="BD74" i="65"/>
  <c r="BC74" i="65"/>
  <c r="O74" i="65"/>
  <c r="E74" i="65"/>
  <c r="R74" i="65" s="1"/>
  <c r="D74" i="65"/>
  <c r="Q74" i="65" s="1"/>
  <c r="BD73" i="65"/>
  <c r="BC73" i="65"/>
  <c r="O73" i="65"/>
  <c r="E73" i="65"/>
  <c r="R73" i="65" s="1"/>
  <c r="D73" i="65"/>
  <c r="Q73" i="65" s="1"/>
  <c r="BE72" i="65"/>
  <c r="BD72" i="65"/>
  <c r="BC72" i="65"/>
  <c r="O72" i="65"/>
  <c r="E72" i="65"/>
  <c r="R72" i="65" s="1"/>
  <c r="D72" i="65"/>
  <c r="Q72" i="65" s="1"/>
  <c r="BD71" i="65"/>
  <c r="BC71" i="65"/>
  <c r="O71" i="65"/>
  <c r="E71" i="65"/>
  <c r="R71" i="65" s="1"/>
  <c r="D71" i="65"/>
  <c r="Q71" i="65" s="1"/>
  <c r="BD70" i="65"/>
  <c r="BC70" i="65"/>
  <c r="O70" i="65"/>
  <c r="E70" i="65"/>
  <c r="R70" i="65" s="1"/>
  <c r="D70" i="65"/>
  <c r="Q70" i="65" s="1"/>
  <c r="BD69" i="65"/>
  <c r="BC69" i="65"/>
  <c r="BD68" i="65"/>
  <c r="BC68" i="65"/>
  <c r="BD67" i="65"/>
  <c r="BC67" i="65"/>
  <c r="L67" i="65"/>
  <c r="K67" i="65"/>
  <c r="BD66" i="65"/>
  <c r="BC66" i="65"/>
  <c r="L66" i="65"/>
  <c r="K66" i="65"/>
  <c r="BD65" i="65"/>
  <c r="BC65" i="65"/>
  <c r="L65" i="65"/>
  <c r="K65" i="65"/>
  <c r="BD64" i="65"/>
  <c r="BC64" i="65"/>
  <c r="L64" i="65"/>
  <c r="K64" i="65"/>
  <c r="BD63" i="65"/>
  <c r="BC63" i="65"/>
  <c r="L63" i="65"/>
  <c r="K63" i="65"/>
  <c r="BD62" i="65"/>
  <c r="BC62" i="65"/>
  <c r="L62" i="65"/>
  <c r="K62" i="65"/>
  <c r="BD61" i="65"/>
  <c r="BC61" i="65"/>
  <c r="L61" i="65"/>
  <c r="K61" i="65"/>
  <c r="BD60" i="65"/>
  <c r="BC60" i="65"/>
  <c r="L60" i="65"/>
  <c r="K60" i="65"/>
  <c r="BD59" i="65"/>
  <c r="BC59" i="65"/>
  <c r="L59" i="65"/>
  <c r="K59" i="65"/>
  <c r="BD58" i="65"/>
  <c r="BC58" i="65"/>
  <c r="L58" i="65"/>
  <c r="K58" i="65"/>
  <c r="BD57" i="65"/>
  <c r="BC57" i="65"/>
  <c r="L57" i="65"/>
  <c r="K57" i="65"/>
  <c r="BD56" i="65"/>
  <c r="BC56" i="65"/>
  <c r="L56" i="65"/>
  <c r="K56" i="65"/>
  <c r="BD55" i="65"/>
  <c r="BC55" i="65"/>
  <c r="L55" i="65"/>
  <c r="K55" i="65"/>
  <c r="BD54" i="65"/>
  <c r="BC54" i="65"/>
  <c r="L54" i="65"/>
  <c r="K54" i="65"/>
  <c r="BD53" i="65"/>
  <c r="BC53" i="65"/>
  <c r="BD52" i="65"/>
  <c r="BC52" i="65"/>
  <c r="BD51" i="65"/>
  <c r="BC51" i="65"/>
  <c r="BD50" i="65"/>
  <c r="BC50" i="65"/>
  <c r="BD49" i="65"/>
  <c r="BC49" i="65"/>
  <c r="I49" i="65"/>
  <c r="H49" i="65"/>
  <c r="D49" i="65"/>
  <c r="F49" i="65" s="1"/>
  <c r="BD48" i="65"/>
  <c r="BC48" i="65"/>
  <c r="I48" i="65"/>
  <c r="H48" i="65"/>
  <c r="D48" i="65"/>
  <c r="F48" i="65" s="1"/>
  <c r="BD47" i="65"/>
  <c r="BC47" i="65"/>
  <c r="I47" i="65"/>
  <c r="H47" i="65"/>
  <c r="D47" i="65"/>
  <c r="F47" i="65" s="1"/>
  <c r="BD46" i="65"/>
  <c r="BC46" i="65"/>
  <c r="I46" i="65"/>
  <c r="H46" i="65"/>
  <c r="D46" i="65"/>
  <c r="F46" i="65" s="1"/>
  <c r="BD45" i="65"/>
  <c r="BC45" i="65"/>
  <c r="I45" i="65"/>
  <c r="H45" i="65"/>
  <c r="D45" i="65"/>
  <c r="F45" i="65" s="1"/>
  <c r="BD44" i="65"/>
  <c r="BC44" i="65"/>
  <c r="I44" i="65"/>
  <c r="H44" i="65"/>
  <c r="D44" i="65"/>
  <c r="F44" i="65" s="1"/>
  <c r="BD43" i="65"/>
  <c r="BC43" i="65"/>
  <c r="I43" i="65"/>
  <c r="H43" i="65"/>
  <c r="D43" i="65"/>
  <c r="F43" i="65" s="1"/>
  <c r="BE42" i="65"/>
  <c r="BD42" i="65"/>
  <c r="BC42" i="65"/>
  <c r="BD41" i="65"/>
  <c r="BC41" i="65"/>
  <c r="BD40" i="65"/>
  <c r="BC40" i="65"/>
  <c r="D40" i="65"/>
  <c r="BD39" i="65"/>
  <c r="BC39" i="65"/>
  <c r="AU39" i="65"/>
  <c r="BE77" i="65" s="1"/>
  <c r="AT39" i="65"/>
  <c r="BE76" i="65" s="1"/>
  <c r="AS39" i="65"/>
  <c r="BE75" i="65" s="1"/>
  <c r="AR39" i="65"/>
  <c r="BE74" i="65" s="1"/>
  <c r="AQ39" i="65"/>
  <c r="BE73" i="65" s="1"/>
  <c r="AO39" i="65"/>
  <c r="AN39" i="65"/>
  <c r="AM39" i="65"/>
  <c r="AL39" i="65"/>
  <c r="AK39" i="65"/>
  <c r="O39" i="65"/>
  <c r="BD38" i="65"/>
  <c r="BC38" i="65"/>
  <c r="AU38" i="65"/>
  <c r="BE71" i="65" s="1"/>
  <c r="AT38" i="65"/>
  <c r="BE70" i="65" s="1"/>
  <c r="AS38" i="65"/>
  <c r="BE69" i="65" s="1"/>
  <c r="AR38" i="65"/>
  <c r="BE68" i="65" s="1"/>
  <c r="AQ38" i="65"/>
  <c r="BE67" i="65" s="1"/>
  <c r="AO38" i="65"/>
  <c r="AN38" i="65"/>
  <c r="AM38" i="65"/>
  <c r="AL38" i="65"/>
  <c r="AK38" i="65"/>
  <c r="Q38" i="65"/>
  <c r="G38" i="65"/>
  <c r="F38" i="65"/>
  <c r="E38" i="65"/>
  <c r="BD37" i="65"/>
  <c r="BC37" i="65"/>
  <c r="AU37" i="65"/>
  <c r="BE65" i="65" s="1"/>
  <c r="AT37" i="65"/>
  <c r="BE64" i="65" s="1"/>
  <c r="AS37" i="65"/>
  <c r="BE63" i="65" s="1"/>
  <c r="AR37" i="65"/>
  <c r="BE62" i="65" s="1"/>
  <c r="AQ37" i="65"/>
  <c r="BE61" i="65" s="1"/>
  <c r="AO37" i="65"/>
  <c r="AN37" i="65"/>
  <c r="AM37" i="65"/>
  <c r="AL37" i="65"/>
  <c r="AK37" i="65"/>
  <c r="Q37" i="65"/>
  <c r="G37" i="65"/>
  <c r="F37" i="65"/>
  <c r="E37" i="65"/>
  <c r="BD36" i="65"/>
  <c r="BC36" i="65"/>
  <c r="AU36" i="65"/>
  <c r="BE59" i="65" s="1"/>
  <c r="AT36" i="65"/>
  <c r="BE58" i="65" s="1"/>
  <c r="AS36" i="65"/>
  <c r="BE57" i="65" s="1"/>
  <c r="AR36" i="65"/>
  <c r="BE56" i="65" s="1"/>
  <c r="AQ36" i="65"/>
  <c r="BE55" i="65" s="1"/>
  <c r="AO36" i="65"/>
  <c r="AN36" i="65"/>
  <c r="AM36" i="65"/>
  <c r="AL36" i="65"/>
  <c r="AK36" i="65"/>
  <c r="Q36" i="65"/>
  <c r="O36" i="65"/>
  <c r="BE54" i="65" s="1"/>
  <c r="G36" i="65"/>
  <c r="F36" i="65"/>
  <c r="E36" i="65"/>
  <c r="BE35" i="65"/>
  <c r="BD35" i="65"/>
  <c r="BC35" i="65"/>
  <c r="AU35" i="65"/>
  <c r="BE53" i="65" s="1"/>
  <c r="AT35" i="65"/>
  <c r="BE52" i="65" s="1"/>
  <c r="AS35" i="65"/>
  <c r="BE51" i="65" s="1"/>
  <c r="AR35" i="65"/>
  <c r="BE50" i="65" s="1"/>
  <c r="AQ35" i="65"/>
  <c r="BE49" i="65" s="1"/>
  <c r="AO35" i="65"/>
  <c r="AN35" i="65"/>
  <c r="AM35" i="65"/>
  <c r="AL35" i="65"/>
  <c r="AK35" i="65"/>
  <c r="Q35" i="65"/>
  <c r="O35" i="65"/>
  <c r="BE48" i="65" s="1"/>
  <c r="G35" i="65"/>
  <c r="F35" i="65"/>
  <c r="E35" i="65"/>
  <c r="BD34" i="65"/>
  <c r="BC34" i="65"/>
  <c r="Q34" i="65"/>
  <c r="O34" i="65"/>
  <c r="E34" i="65"/>
  <c r="BD33" i="65"/>
  <c r="BC33" i="65"/>
  <c r="AU33" i="65"/>
  <c r="BE41" i="65" s="1"/>
  <c r="AT33" i="65"/>
  <c r="BE40" i="65" s="1"/>
  <c r="AS33" i="65"/>
  <c r="BE39" i="65" s="1"/>
  <c r="AR33" i="65"/>
  <c r="BE38" i="65" s="1"/>
  <c r="AQ33" i="65"/>
  <c r="BE37" i="65" s="1"/>
  <c r="AO33" i="65"/>
  <c r="AN33" i="65"/>
  <c r="AM33" i="65"/>
  <c r="AL33" i="65"/>
  <c r="AK33" i="65"/>
  <c r="Q33" i="65"/>
  <c r="M33" i="65"/>
  <c r="L33" i="65"/>
  <c r="K33" i="65"/>
  <c r="J33" i="65"/>
  <c r="I33" i="65"/>
  <c r="G33" i="65"/>
  <c r="F33" i="65"/>
  <c r="E33" i="65"/>
  <c r="BD32" i="65"/>
  <c r="BC32" i="65"/>
  <c r="BE31" i="65"/>
  <c r="BD31" i="65"/>
  <c r="BC31" i="65"/>
  <c r="BD30" i="65"/>
  <c r="BC30" i="65"/>
  <c r="D30" i="65"/>
  <c r="BD29" i="65"/>
  <c r="BC29" i="65"/>
  <c r="Q29" i="65"/>
  <c r="O29" i="65"/>
  <c r="M29" i="65"/>
  <c r="L29" i="65"/>
  <c r="K29" i="65"/>
  <c r="J29" i="65"/>
  <c r="I29" i="65"/>
  <c r="G29" i="65"/>
  <c r="F29" i="65"/>
  <c r="E29" i="65"/>
  <c r="BE28" i="65"/>
  <c r="BD28" i="65"/>
  <c r="BC28" i="65"/>
  <c r="Q28" i="65"/>
  <c r="O28" i="65"/>
  <c r="M28" i="65"/>
  <c r="L28" i="65"/>
  <c r="K28" i="65"/>
  <c r="J28" i="65"/>
  <c r="I28" i="65"/>
  <c r="G28" i="65"/>
  <c r="F28" i="65"/>
  <c r="E28" i="65"/>
  <c r="BE27" i="65"/>
  <c r="BD27" i="65"/>
  <c r="BC27" i="65"/>
  <c r="Q27" i="65"/>
  <c r="O27" i="65"/>
  <c r="BE34" i="65" s="1"/>
  <c r="M27" i="65"/>
  <c r="L27" i="65"/>
  <c r="K27" i="65"/>
  <c r="J27" i="65"/>
  <c r="I27" i="65"/>
  <c r="G27" i="65"/>
  <c r="F27" i="65"/>
  <c r="E27" i="65"/>
  <c r="BE26" i="65"/>
  <c r="BD26" i="65"/>
  <c r="BC26" i="65"/>
  <c r="Q26" i="65"/>
  <c r="O26" i="65"/>
  <c r="BE33" i="65" s="1"/>
  <c r="M26" i="65"/>
  <c r="L26" i="65"/>
  <c r="K26" i="65"/>
  <c r="J26" i="65"/>
  <c r="I26" i="65"/>
  <c r="G26" i="65"/>
  <c r="F26" i="65"/>
  <c r="E26" i="65"/>
  <c r="BE25" i="65"/>
  <c r="BD25" i="65"/>
  <c r="BC25" i="65"/>
  <c r="Q25" i="65"/>
  <c r="O25" i="65"/>
  <c r="BE32" i="65" s="1"/>
  <c r="M25" i="65"/>
  <c r="L25" i="65"/>
  <c r="K25" i="65"/>
  <c r="J25" i="65"/>
  <c r="I25" i="65"/>
  <c r="G25" i="65"/>
  <c r="F25" i="65"/>
  <c r="E25" i="65"/>
  <c r="BE24" i="65"/>
  <c r="BD24" i="65"/>
  <c r="BC24" i="65"/>
  <c r="Q24" i="65"/>
  <c r="O24" i="65"/>
  <c r="M24" i="65"/>
  <c r="L24" i="65"/>
  <c r="K24" i="65"/>
  <c r="J24" i="65"/>
  <c r="I24" i="65"/>
  <c r="G24" i="65"/>
  <c r="F24" i="65"/>
  <c r="E24" i="65"/>
  <c r="BE23" i="65"/>
  <c r="BD23" i="65"/>
  <c r="BC23" i="65"/>
  <c r="Q23" i="65"/>
  <c r="M23" i="65"/>
  <c r="L23" i="65"/>
  <c r="K23" i="65"/>
  <c r="J23" i="65"/>
  <c r="I23" i="65"/>
  <c r="G23" i="65"/>
  <c r="F23" i="65"/>
  <c r="E23" i="65"/>
  <c r="BE22" i="65"/>
  <c r="BD22" i="65"/>
  <c r="BC22" i="65"/>
  <c r="BC21" i="65"/>
  <c r="BA99" i="65" s="1"/>
  <c r="BB21" i="65"/>
  <c r="D21" i="65"/>
  <c r="BC20" i="65"/>
  <c r="AZ96" i="65" s="1"/>
  <c r="BB20" i="65"/>
  <c r="D20" i="65"/>
  <c r="O23" i="65" s="1"/>
  <c r="W18" i="65"/>
  <c r="V18" i="65"/>
  <c r="U18" i="65"/>
  <c r="T18" i="65"/>
  <c r="S18" i="65"/>
  <c r="Q18" i="65"/>
  <c r="W17" i="65"/>
  <c r="V17" i="65"/>
  <c r="U17" i="65"/>
  <c r="T17" i="65"/>
  <c r="S17" i="65"/>
  <c r="Q17" i="65"/>
  <c r="W16" i="65"/>
  <c r="V16" i="65"/>
  <c r="U16" i="65"/>
  <c r="T16" i="65"/>
  <c r="S16" i="65"/>
  <c r="Q16" i="65"/>
  <c r="W15" i="65"/>
  <c r="V15" i="65"/>
  <c r="U15" i="65"/>
  <c r="T15" i="65"/>
  <c r="S15" i="65"/>
  <c r="Q15" i="65"/>
  <c r="W14" i="65"/>
  <c r="V14" i="65"/>
  <c r="U14" i="65"/>
  <c r="T14" i="65"/>
  <c r="S14" i="65"/>
  <c r="Q14" i="65"/>
  <c r="W13" i="65"/>
  <c r="V13" i="65"/>
  <c r="U13" i="65"/>
  <c r="T13" i="65"/>
  <c r="S13" i="65"/>
  <c r="Q13" i="65"/>
  <c r="D104" i="64"/>
  <c r="E103" i="64"/>
  <c r="E102" i="64"/>
  <c r="E101" i="64"/>
  <c r="BE100" i="64"/>
  <c r="BC100" i="64"/>
  <c r="E100" i="64"/>
  <c r="BE99" i="64"/>
  <c r="BC99" i="64"/>
  <c r="E99" i="64"/>
  <c r="BE98" i="64"/>
  <c r="BC98" i="64"/>
  <c r="E98" i="64"/>
  <c r="BE97" i="64"/>
  <c r="BC97" i="64"/>
  <c r="E97" i="64"/>
  <c r="BE96" i="64"/>
  <c r="BC96" i="64"/>
  <c r="E96" i="64"/>
  <c r="BE95" i="64"/>
  <c r="BC95" i="64"/>
  <c r="E95" i="64"/>
  <c r="BE94" i="64"/>
  <c r="BC94" i="64"/>
  <c r="BE93" i="64"/>
  <c r="BC93" i="64"/>
  <c r="BE92" i="64"/>
  <c r="BC92" i="64"/>
  <c r="BE91" i="64"/>
  <c r="BC91" i="64"/>
  <c r="S91" i="64"/>
  <c r="R91" i="64"/>
  <c r="Q91" i="64"/>
  <c r="O91" i="64"/>
  <c r="BE90" i="64"/>
  <c r="BC90" i="64"/>
  <c r="S90" i="64"/>
  <c r="R90" i="64"/>
  <c r="Q90" i="64"/>
  <c r="O90" i="64"/>
  <c r="BE89" i="64"/>
  <c r="BC89" i="64"/>
  <c r="S89" i="64"/>
  <c r="R89" i="64"/>
  <c r="Q89" i="64"/>
  <c r="O89" i="64"/>
  <c r="BD88" i="64"/>
  <c r="S88" i="64"/>
  <c r="R88" i="64"/>
  <c r="Q88" i="64"/>
  <c r="O88" i="64"/>
  <c r="BE87" i="64"/>
  <c r="BD87" i="64"/>
  <c r="S87" i="64"/>
  <c r="R87" i="64"/>
  <c r="Q87" i="64"/>
  <c r="O87" i="64"/>
  <c r="BD86" i="64"/>
  <c r="S86" i="64"/>
  <c r="R86" i="64"/>
  <c r="Q86" i="64"/>
  <c r="O86" i="64"/>
  <c r="BD85" i="64"/>
  <c r="S85" i="64"/>
  <c r="R85" i="64"/>
  <c r="Q85" i="64"/>
  <c r="O85" i="64"/>
  <c r="BD84" i="64"/>
  <c r="S84" i="64"/>
  <c r="R84" i="64"/>
  <c r="Q84" i="64"/>
  <c r="O84" i="64"/>
  <c r="BD83" i="64"/>
  <c r="S83" i="64"/>
  <c r="O83" i="64"/>
  <c r="Q83" i="64" s="1"/>
  <c r="Q92" i="64" s="1"/>
  <c r="BD82" i="64"/>
  <c r="BD81" i="64"/>
  <c r="BC81" i="64"/>
  <c r="BB81" i="64"/>
  <c r="BD80" i="64"/>
  <c r="BB80" i="64"/>
  <c r="BC80" i="64" s="1"/>
  <c r="BD79" i="64"/>
  <c r="BD78" i="64"/>
  <c r="O78" i="64"/>
  <c r="E78" i="64"/>
  <c r="R78" i="64" s="1"/>
  <c r="D78" i="64"/>
  <c r="Q78" i="64" s="1"/>
  <c r="BD77" i="64"/>
  <c r="BC77" i="64"/>
  <c r="O77" i="64"/>
  <c r="E77" i="64"/>
  <c r="R77" i="64" s="1"/>
  <c r="D77" i="64"/>
  <c r="Q77" i="64" s="1"/>
  <c r="BD76" i="64"/>
  <c r="BC76" i="64"/>
  <c r="O76" i="64"/>
  <c r="E76" i="64"/>
  <c r="R76" i="64" s="1"/>
  <c r="D76" i="64"/>
  <c r="Q76" i="64" s="1"/>
  <c r="BD75" i="64"/>
  <c r="BC75" i="64"/>
  <c r="O75" i="64"/>
  <c r="E75" i="64"/>
  <c r="R75" i="64" s="1"/>
  <c r="D75" i="64"/>
  <c r="Q75" i="64" s="1"/>
  <c r="BD74" i="64"/>
  <c r="BC74" i="64"/>
  <c r="AZ74" i="64"/>
  <c r="O74" i="64"/>
  <c r="E74" i="64"/>
  <c r="R74" i="64" s="1"/>
  <c r="D74" i="64"/>
  <c r="Q74" i="64" s="1"/>
  <c r="BD73" i="64"/>
  <c r="BC73" i="64"/>
  <c r="O73" i="64"/>
  <c r="E73" i="64"/>
  <c r="R73" i="64" s="1"/>
  <c r="D73" i="64"/>
  <c r="Q73" i="64" s="1"/>
  <c r="BD72" i="64"/>
  <c r="BC72" i="64"/>
  <c r="O72" i="64"/>
  <c r="E72" i="64"/>
  <c r="R72" i="64" s="1"/>
  <c r="D72" i="64"/>
  <c r="Q72" i="64" s="1"/>
  <c r="BD71" i="64"/>
  <c r="BC71" i="64"/>
  <c r="O71" i="64"/>
  <c r="E71" i="64"/>
  <c r="R71" i="64" s="1"/>
  <c r="D71" i="64"/>
  <c r="Q71" i="64" s="1"/>
  <c r="BD70" i="64"/>
  <c r="BC70" i="64"/>
  <c r="O70" i="64"/>
  <c r="E70" i="64"/>
  <c r="R70" i="64" s="1"/>
  <c r="D70" i="64"/>
  <c r="Q70" i="64" s="1"/>
  <c r="BD69" i="64"/>
  <c r="BC69" i="64"/>
  <c r="BD68" i="64"/>
  <c r="BC68" i="64"/>
  <c r="BD67" i="64"/>
  <c r="BC67" i="64"/>
  <c r="L67" i="64"/>
  <c r="K67" i="64"/>
  <c r="BD66" i="64"/>
  <c r="BC66" i="64"/>
  <c r="L66" i="64"/>
  <c r="K66" i="64"/>
  <c r="BD65" i="64"/>
  <c r="BC65" i="64"/>
  <c r="L65" i="64"/>
  <c r="K65" i="64"/>
  <c r="BD64" i="64"/>
  <c r="BC64" i="64"/>
  <c r="L64" i="64"/>
  <c r="K64" i="64"/>
  <c r="BD63" i="64"/>
  <c r="BC63" i="64"/>
  <c r="L63" i="64"/>
  <c r="K63" i="64"/>
  <c r="BD62" i="64"/>
  <c r="BC62" i="64"/>
  <c r="L62" i="64"/>
  <c r="K62" i="64"/>
  <c r="BD61" i="64"/>
  <c r="BC61" i="64"/>
  <c r="L61" i="64"/>
  <c r="K61" i="64"/>
  <c r="BD60" i="64"/>
  <c r="BC60" i="64"/>
  <c r="L60" i="64"/>
  <c r="K60" i="64"/>
  <c r="BD59" i="64"/>
  <c r="BC59" i="64"/>
  <c r="L59" i="64"/>
  <c r="K59" i="64"/>
  <c r="BD58" i="64"/>
  <c r="BC58" i="64"/>
  <c r="L58" i="64"/>
  <c r="K58" i="64"/>
  <c r="BD57" i="64"/>
  <c r="BC57" i="64"/>
  <c r="L57" i="64"/>
  <c r="K57" i="64"/>
  <c r="BD56" i="64"/>
  <c r="BC56" i="64"/>
  <c r="L56" i="64"/>
  <c r="K56" i="64"/>
  <c r="BD55" i="64"/>
  <c r="BC55" i="64"/>
  <c r="L55" i="64"/>
  <c r="BD54" i="64"/>
  <c r="BC54" i="64"/>
  <c r="BD53" i="64"/>
  <c r="BC53" i="64"/>
  <c r="BD52" i="64"/>
  <c r="BC52" i="64"/>
  <c r="BD51" i="64"/>
  <c r="BC51" i="64"/>
  <c r="BD50" i="64"/>
  <c r="BC50" i="64"/>
  <c r="BD49" i="64"/>
  <c r="BC49" i="64"/>
  <c r="I49" i="64"/>
  <c r="H49" i="64"/>
  <c r="D49" i="64"/>
  <c r="F49" i="64" s="1"/>
  <c r="BD48" i="64"/>
  <c r="BC48" i="64"/>
  <c r="I48" i="64"/>
  <c r="H48" i="64"/>
  <c r="D48" i="64"/>
  <c r="F48" i="64" s="1"/>
  <c r="BD47" i="64"/>
  <c r="BC47" i="64"/>
  <c r="I47" i="64"/>
  <c r="H47" i="64"/>
  <c r="D47" i="64"/>
  <c r="F47" i="64" s="1"/>
  <c r="BD46" i="64"/>
  <c r="BC46" i="64"/>
  <c r="AZ46" i="64"/>
  <c r="I46" i="64"/>
  <c r="H46" i="64"/>
  <c r="D46" i="64"/>
  <c r="F46" i="64" s="1"/>
  <c r="BD45" i="64"/>
  <c r="BC45" i="64"/>
  <c r="I45" i="64"/>
  <c r="H45" i="64"/>
  <c r="D45" i="64"/>
  <c r="F45" i="64" s="1"/>
  <c r="BD44" i="64"/>
  <c r="BC44" i="64"/>
  <c r="I44" i="64"/>
  <c r="H44" i="64"/>
  <c r="D44" i="64"/>
  <c r="F44" i="64" s="1"/>
  <c r="BD43" i="64"/>
  <c r="BC43" i="64"/>
  <c r="I43" i="64"/>
  <c r="H43" i="64"/>
  <c r="D43" i="64"/>
  <c r="F43" i="64" s="1"/>
  <c r="BD42" i="64"/>
  <c r="BC42" i="64"/>
  <c r="BD41" i="64"/>
  <c r="BC41" i="64"/>
  <c r="BD40" i="64"/>
  <c r="BC40" i="64"/>
  <c r="BD39" i="64"/>
  <c r="BC39" i="64"/>
  <c r="BD38" i="64"/>
  <c r="BC38" i="64"/>
  <c r="Q38" i="64"/>
  <c r="E38" i="64"/>
  <c r="BD37" i="64"/>
  <c r="BC37" i="64"/>
  <c r="Q37" i="64"/>
  <c r="E37" i="64"/>
  <c r="BD36" i="64"/>
  <c r="BC36" i="64"/>
  <c r="AZ36" i="64"/>
  <c r="Q36" i="64"/>
  <c r="O36" i="64"/>
  <c r="E36" i="64"/>
  <c r="BE35" i="64"/>
  <c r="BD35" i="64"/>
  <c r="BC35" i="64"/>
  <c r="Q35" i="64"/>
  <c r="O35" i="64"/>
  <c r="E35" i="64"/>
  <c r="BD34" i="64"/>
  <c r="BC34" i="64"/>
  <c r="Q34" i="64"/>
  <c r="E34" i="64"/>
  <c r="BD33" i="64"/>
  <c r="BC33" i="64"/>
  <c r="Q33" i="64"/>
  <c r="E33" i="64"/>
  <c r="BE32" i="64"/>
  <c r="BD32" i="64"/>
  <c r="BC32" i="64"/>
  <c r="AZ32" i="64"/>
  <c r="BE31" i="64"/>
  <c r="BD31" i="64"/>
  <c r="BC31" i="64"/>
  <c r="BD30" i="64"/>
  <c r="BC30" i="64"/>
  <c r="D30" i="64"/>
  <c r="D40" i="64" s="1"/>
  <c r="BD29" i="64"/>
  <c r="BC29" i="64"/>
  <c r="Q29" i="64"/>
  <c r="O29" i="64"/>
  <c r="M29" i="64"/>
  <c r="L29" i="64"/>
  <c r="K29" i="64"/>
  <c r="J29" i="64"/>
  <c r="I29" i="64"/>
  <c r="G29" i="64"/>
  <c r="F29" i="64"/>
  <c r="E29" i="64"/>
  <c r="BE28" i="64"/>
  <c r="BD28" i="64"/>
  <c r="BC28" i="64"/>
  <c r="Q28" i="64"/>
  <c r="O28" i="64"/>
  <c r="M28" i="64"/>
  <c r="L28" i="64"/>
  <c r="K28" i="64"/>
  <c r="J28" i="64"/>
  <c r="I28" i="64"/>
  <c r="G28" i="64"/>
  <c r="F28" i="64"/>
  <c r="E28" i="64"/>
  <c r="BE27" i="64"/>
  <c r="BD27" i="64"/>
  <c r="BC27" i="64"/>
  <c r="Q27" i="64"/>
  <c r="M27" i="64"/>
  <c r="L27" i="64"/>
  <c r="K27" i="64"/>
  <c r="J27" i="64"/>
  <c r="I27" i="64"/>
  <c r="G27" i="64"/>
  <c r="F27" i="64"/>
  <c r="E27" i="64"/>
  <c r="BE26" i="64"/>
  <c r="BD26" i="64"/>
  <c r="BC26" i="64"/>
  <c r="Q26" i="64"/>
  <c r="O26" i="64"/>
  <c r="BE33" i="64" s="1"/>
  <c r="M26" i="64"/>
  <c r="L26" i="64"/>
  <c r="K26" i="64"/>
  <c r="J26" i="64"/>
  <c r="I26" i="64"/>
  <c r="G26" i="64"/>
  <c r="F26" i="64"/>
  <c r="E26" i="64"/>
  <c r="BE25" i="64"/>
  <c r="BD25" i="64"/>
  <c r="BC25" i="64"/>
  <c r="Q25" i="64"/>
  <c r="O25" i="64"/>
  <c r="M25" i="64"/>
  <c r="L25" i="64"/>
  <c r="K25" i="64"/>
  <c r="J25" i="64"/>
  <c r="I25" i="64"/>
  <c r="G25" i="64"/>
  <c r="F25" i="64"/>
  <c r="E25" i="64"/>
  <c r="BE24" i="64"/>
  <c r="BD24" i="64"/>
  <c r="BC24" i="64"/>
  <c r="Q24" i="64"/>
  <c r="O24" i="64"/>
  <c r="M24" i="64"/>
  <c r="L24" i="64"/>
  <c r="K24" i="64"/>
  <c r="J24" i="64"/>
  <c r="G24" i="64"/>
  <c r="F24" i="64"/>
  <c r="E24" i="64"/>
  <c r="BE23" i="64"/>
  <c r="BD23" i="64"/>
  <c r="BC23" i="64"/>
  <c r="AZ23" i="64"/>
  <c r="Q23" i="64"/>
  <c r="O23" i="64"/>
  <c r="BE30" i="64" s="1"/>
  <c r="M23" i="64"/>
  <c r="L23" i="64"/>
  <c r="K23" i="64"/>
  <c r="J23" i="64"/>
  <c r="I23" i="64"/>
  <c r="G23" i="64"/>
  <c r="F23" i="64"/>
  <c r="E23" i="64"/>
  <c r="BE22" i="64"/>
  <c r="BD22" i="64"/>
  <c r="BC22" i="64"/>
  <c r="BC21" i="64"/>
  <c r="BA99" i="64" s="1"/>
  <c r="BB21" i="64"/>
  <c r="D21" i="64"/>
  <c r="BC20" i="64"/>
  <c r="AZ96" i="64" s="1"/>
  <c r="BB20" i="64"/>
  <c r="D20" i="64"/>
  <c r="O39" i="64" s="1"/>
  <c r="W18" i="64"/>
  <c r="V18" i="64"/>
  <c r="U18" i="64"/>
  <c r="T18" i="64"/>
  <c r="S18" i="64"/>
  <c r="Q18" i="64"/>
  <c r="W17" i="64"/>
  <c r="V17" i="64"/>
  <c r="U17" i="64"/>
  <c r="T17" i="64"/>
  <c r="S17" i="64"/>
  <c r="Q17" i="64"/>
  <c r="W16" i="64"/>
  <c r="V16" i="64"/>
  <c r="U16" i="64"/>
  <c r="T16" i="64"/>
  <c r="S16" i="64"/>
  <c r="Q16" i="64"/>
  <c r="W15" i="64"/>
  <c r="V15" i="64"/>
  <c r="U15" i="64"/>
  <c r="T15" i="64"/>
  <c r="S15" i="64"/>
  <c r="Q15" i="64"/>
  <c r="W14" i="64"/>
  <c r="V14" i="64"/>
  <c r="U14" i="64"/>
  <c r="T14" i="64"/>
  <c r="S14" i="64"/>
  <c r="Q14" i="64"/>
  <c r="W13" i="64"/>
  <c r="V13" i="64"/>
  <c r="U13" i="64"/>
  <c r="T13" i="64"/>
  <c r="S13" i="64"/>
  <c r="Q13" i="64"/>
  <c r="D104" i="63"/>
  <c r="E103" i="63"/>
  <c r="E102" i="63"/>
  <c r="E101" i="63"/>
  <c r="BE100" i="63"/>
  <c r="BC100" i="63"/>
  <c r="E100" i="63"/>
  <c r="BE99" i="63"/>
  <c r="BC99" i="63"/>
  <c r="E99" i="63"/>
  <c r="BE98" i="63"/>
  <c r="BC98" i="63"/>
  <c r="E98" i="63"/>
  <c r="BE97" i="63"/>
  <c r="BC97" i="63"/>
  <c r="E97" i="63"/>
  <c r="BE96" i="63"/>
  <c r="BC96" i="63"/>
  <c r="E96" i="63"/>
  <c r="BE95" i="63"/>
  <c r="BC95" i="63"/>
  <c r="E95" i="63"/>
  <c r="BE94" i="63"/>
  <c r="BC94" i="63"/>
  <c r="BE93" i="63"/>
  <c r="BC93" i="63"/>
  <c r="BE92" i="63"/>
  <c r="BC92" i="63"/>
  <c r="BE91" i="63"/>
  <c r="BC91" i="63"/>
  <c r="S91" i="63"/>
  <c r="R91" i="63"/>
  <c r="Q91" i="63"/>
  <c r="O91" i="63"/>
  <c r="BE90" i="63"/>
  <c r="BC90" i="63"/>
  <c r="S90" i="63"/>
  <c r="R90" i="63"/>
  <c r="Q90" i="63"/>
  <c r="O90" i="63"/>
  <c r="BE89" i="63"/>
  <c r="BC89" i="63"/>
  <c r="S89" i="63"/>
  <c r="R89" i="63"/>
  <c r="Q89" i="63"/>
  <c r="O89" i="63"/>
  <c r="BD88" i="63"/>
  <c r="S88" i="63"/>
  <c r="R88" i="63"/>
  <c r="Q88" i="63"/>
  <c r="O88" i="63"/>
  <c r="BE87" i="63"/>
  <c r="BD87" i="63"/>
  <c r="S87" i="63"/>
  <c r="R87" i="63"/>
  <c r="Q87" i="63"/>
  <c r="O87" i="63"/>
  <c r="BD86" i="63"/>
  <c r="S86" i="63"/>
  <c r="R86" i="63"/>
  <c r="Q86" i="63"/>
  <c r="O86" i="63"/>
  <c r="BD85" i="63"/>
  <c r="S85" i="63"/>
  <c r="R85" i="63"/>
  <c r="Q85" i="63"/>
  <c r="O85" i="63"/>
  <c r="BD84" i="63"/>
  <c r="S84" i="63"/>
  <c r="R84" i="63"/>
  <c r="Q84" i="63"/>
  <c r="O84" i="63"/>
  <c r="BD83" i="63"/>
  <c r="S83" i="63"/>
  <c r="O83" i="63"/>
  <c r="R83" i="63" s="1"/>
  <c r="R92" i="63" s="1"/>
  <c r="BE85" i="63" s="1"/>
  <c r="BD82" i="63"/>
  <c r="BD81" i="63"/>
  <c r="BC81" i="63"/>
  <c r="BB81" i="63"/>
  <c r="BD80" i="63"/>
  <c r="BC80" i="63"/>
  <c r="BB80" i="63"/>
  <c r="BD79" i="63"/>
  <c r="BD78" i="63"/>
  <c r="O78" i="63"/>
  <c r="E78" i="63"/>
  <c r="R78" i="63" s="1"/>
  <c r="D78" i="63"/>
  <c r="Q78" i="63" s="1"/>
  <c r="BD77" i="63"/>
  <c r="BC77" i="63"/>
  <c r="O77" i="63"/>
  <c r="E77" i="63"/>
  <c r="R77" i="63" s="1"/>
  <c r="D77" i="63"/>
  <c r="Q77" i="63" s="1"/>
  <c r="BD76" i="63"/>
  <c r="BC76" i="63"/>
  <c r="O76" i="63"/>
  <c r="E76" i="63"/>
  <c r="R76" i="63" s="1"/>
  <c r="D76" i="63"/>
  <c r="Q76" i="63" s="1"/>
  <c r="BD75" i="63"/>
  <c r="BC75" i="63"/>
  <c r="O75" i="63"/>
  <c r="E75" i="63"/>
  <c r="R75" i="63" s="1"/>
  <c r="D75" i="63"/>
  <c r="Q75" i="63" s="1"/>
  <c r="BD74" i="63"/>
  <c r="BC74" i="63"/>
  <c r="O74" i="63"/>
  <c r="E74" i="63"/>
  <c r="R74" i="63" s="1"/>
  <c r="D74" i="63"/>
  <c r="Q74" i="63" s="1"/>
  <c r="BD73" i="63"/>
  <c r="BC73" i="63"/>
  <c r="O73" i="63"/>
  <c r="E73" i="63"/>
  <c r="R73" i="63" s="1"/>
  <c r="D73" i="63"/>
  <c r="Q73" i="63" s="1"/>
  <c r="BD72" i="63"/>
  <c r="BC72" i="63"/>
  <c r="O72" i="63"/>
  <c r="E72" i="63"/>
  <c r="R72" i="63" s="1"/>
  <c r="D72" i="63"/>
  <c r="Q72" i="63" s="1"/>
  <c r="BD71" i="63"/>
  <c r="BC71" i="63"/>
  <c r="O71" i="63"/>
  <c r="E71" i="63"/>
  <c r="R71" i="63" s="1"/>
  <c r="D71" i="63"/>
  <c r="Q71" i="63" s="1"/>
  <c r="BD70" i="63"/>
  <c r="BC70" i="63"/>
  <c r="O70" i="63"/>
  <c r="E70" i="63"/>
  <c r="R70" i="63" s="1"/>
  <c r="D70" i="63"/>
  <c r="Q70" i="63" s="1"/>
  <c r="BD69" i="63"/>
  <c r="BC69" i="63"/>
  <c r="BD68" i="63"/>
  <c r="BC68" i="63"/>
  <c r="BD67" i="63"/>
  <c r="BC67" i="63"/>
  <c r="L67" i="63"/>
  <c r="K67" i="63"/>
  <c r="BD66" i="63"/>
  <c r="BC66" i="63"/>
  <c r="L66" i="63"/>
  <c r="K66" i="63"/>
  <c r="BD65" i="63"/>
  <c r="BC65" i="63"/>
  <c r="L65" i="63"/>
  <c r="K65" i="63"/>
  <c r="BD64" i="63"/>
  <c r="BC64" i="63"/>
  <c r="L64" i="63"/>
  <c r="K64" i="63"/>
  <c r="BD63" i="63"/>
  <c r="BC63" i="63"/>
  <c r="L63" i="63"/>
  <c r="K63" i="63"/>
  <c r="BD62" i="63"/>
  <c r="BC62" i="63"/>
  <c r="L62" i="63"/>
  <c r="K62" i="63"/>
  <c r="BD61" i="63"/>
  <c r="BC61" i="63"/>
  <c r="L61" i="63"/>
  <c r="K61" i="63"/>
  <c r="BD60" i="63"/>
  <c r="BC60" i="63"/>
  <c r="L60" i="63"/>
  <c r="K60" i="63"/>
  <c r="BD59" i="63"/>
  <c r="BC59" i="63"/>
  <c r="L59" i="63"/>
  <c r="K59" i="63"/>
  <c r="BD58" i="63"/>
  <c r="BC58" i="63"/>
  <c r="L58" i="63"/>
  <c r="K58" i="63"/>
  <c r="BD57" i="63"/>
  <c r="BC57" i="63"/>
  <c r="L57" i="63"/>
  <c r="K57" i="63"/>
  <c r="BD56" i="63"/>
  <c r="BC56" i="63"/>
  <c r="L56" i="63"/>
  <c r="K56" i="63"/>
  <c r="BD55" i="63"/>
  <c r="BC55" i="63"/>
  <c r="L55" i="63"/>
  <c r="K55" i="63"/>
  <c r="BD54" i="63"/>
  <c r="BC54" i="63"/>
  <c r="BD53" i="63"/>
  <c r="BC53" i="63"/>
  <c r="BD52" i="63"/>
  <c r="BC52" i="63"/>
  <c r="BD51" i="63"/>
  <c r="BC51" i="63"/>
  <c r="BD50" i="63"/>
  <c r="BC50" i="63"/>
  <c r="BD49" i="63"/>
  <c r="BC49" i="63"/>
  <c r="I49" i="63"/>
  <c r="H49" i="63"/>
  <c r="D49" i="63"/>
  <c r="F49" i="63" s="1"/>
  <c r="BD48" i="63"/>
  <c r="BC48" i="63"/>
  <c r="I48" i="63"/>
  <c r="H48" i="63"/>
  <c r="D48" i="63"/>
  <c r="F48" i="63" s="1"/>
  <c r="BD47" i="63"/>
  <c r="BC47" i="63"/>
  <c r="I47" i="63"/>
  <c r="H47" i="63"/>
  <c r="D47" i="63"/>
  <c r="F47" i="63" s="1"/>
  <c r="BD46" i="63"/>
  <c r="BC46" i="63"/>
  <c r="I46" i="63"/>
  <c r="H46" i="63"/>
  <c r="D46" i="63"/>
  <c r="F46" i="63" s="1"/>
  <c r="BD45" i="63"/>
  <c r="BC45" i="63"/>
  <c r="I45" i="63"/>
  <c r="H45" i="63"/>
  <c r="D45" i="63"/>
  <c r="F45" i="63" s="1"/>
  <c r="BD44" i="63"/>
  <c r="BC44" i="63"/>
  <c r="I44" i="63"/>
  <c r="H44" i="63"/>
  <c r="D44" i="63"/>
  <c r="F44" i="63" s="1"/>
  <c r="BD43" i="63"/>
  <c r="BC43" i="63"/>
  <c r="I43" i="63"/>
  <c r="H43" i="63"/>
  <c r="D43" i="63"/>
  <c r="F43" i="63" s="1"/>
  <c r="BD42" i="63"/>
  <c r="BC42" i="63"/>
  <c r="BD41" i="63"/>
  <c r="BC41" i="63"/>
  <c r="BD40" i="63"/>
  <c r="BC40" i="63"/>
  <c r="BD39" i="63"/>
  <c r="BC39" i="63"/>
  <c r="AU39" i="63"/>
  <c r="BE77" i="63" s="1"/>
  <c r="AT39" i="63"/>
  <c r="BE76" i="63" s="1"/>
  <c r="AS39" i="63"/>
  <c r="BE75" i="63" s="1"/>
  <c r="AR39" i="63"/>
  <c r="BE74" i="63" s="1"/>
  <c r="AQ39" i="63"/>
  <c r="BE73" i="63" s="1"/>
  <c r="AO39" i="63"/>
  <c r="AN39" i="63"/>
  <c r="AM39" i="63"/>
  <c r="AL39" i="63"/>
  <c r="AK39" i="63"/>
  <c r="BD38" i="63"/>
  <c r="BC38" i="63"/>
  <c r="AU38" i="63"/>
  <c r="BE71" i="63" s="1"/>
  <c r="AT38" i="63"/>
  <c r="BE70" i="63" s="1"/>
  <c r="AS38" i="63"/>
  <c r="BE69" i="63" s="1"/>
  <c r="AR38" i="63"/>
  <c r="BE68" i="63" s="1"/>
  <c r="AQ38" i="63"/>
  <c r="BE67" i="63" s="1"/>
  <c r="AO38" i="63"/>
  <c r="AN38" i="63"/>
  <c r="AM38" i="63"/>
  <c r="AL38" i="63"/>
  <c r="AK38" i="63"/>
  <c r="Q38" i="63"/>
  <c r="G38" i="63"/>
  <c r="F38" i="63"/>
  <c r="E38" i="63"/>
  <c r="BD37" i="63"/>
  <c r="BC37" i="63"/>
  <c r="AU37" i="63"/>
  <c r="BE65" i="63" s="1"/>
  <c r="AT37" i="63"/>
  <c r="BE64" i="63" s="1"/>
  <c r="AS37" i="63"/>
  <c r="BE63" i="63" s="1"/>
  <c r="AR37" i="63"/>
  <c r="BE62" i="63" s="1"/>
  <c r="AQ37" i="63"/>
  <c r="BE61" i="63" s="1"/>
  <c r="AO37" i="63"/>
  <c r="AN37" i="63"/>
  <c r="AM37" i="63"/>
  <c r="AL37" i="63"/>
  <c r="AK37" i="63"/>
  <c r="Q37" i="63"/>
  <c r="G37" i="63"/>
  <c r="F37" i="63"/>
  <c r="E37" i="63"/>
  <c r="BD36" i="63"/>
  <c r="BC36" i="63"/>
  <c r="Q36" i="63"/>
  <c r="E36" i="63"/>
  <c r="BE35" i="63"/>
  <c r="BD35" i="63"/>
  <c r="BC35" i="63"/>
  <c r="Q35" i="63"/>
  <c r="O35" i="63"/>
  <c r="E35" i="63"/>
  <c r="BD34" i="63"/>
  <c r="BC34" i="63"/>
  <c r="Q34" i="63"/>
  <c r="E34" i="63"/>
  <c r="BD33" i="63"/>
  <c r="BC33" i="63"/>
  <c r="Q33" i="63"/>
  <c r="E33" i="63"/>
  <c r="BD32" i="63"/>
  <c r="BC32" i="63"/>
  <c r="BD31" i="63"/>
  <c r="BC31" i="63"/>
  <c r="BD30" i="63"/>
  <c r="BC30" i="63"/>
  <c r="AZ30" i="63"/>
  <c r="D30" i="63"/>
  <c r="D40" i="63" s="1"/>
  <c r="BD29" i="63"/>
  <c r="BC29" i="63"/>
  <c r="Q29" i="63"/>
  <c r="M29" i="63"/>
  <c r="L29" i="63"/>
  <c r="K29" i="63"/>
  <c r="J29" i="63"/>
  <c r="I29" i="63"/>
  <c r="G29" i="63"/>
  <c r="F29" i="63"/>
  <c r="E29" i="63"/>
  <c r="BE28" i="63"/>
  <c r="BD28" i="63"/>
  <c r="BC28" i="63"/>
  <c r="Q28" i="63"/>
  <c r="O28" i="63"/>
  <c r="M28" i="63"/>
  <c r="L28" i="63"/>
  <c r="K28" i="63"/>
  <c r="J28" i="63"/>
  <c r="I28" i="63"/>
  <c r="G28" i="63"/>
  <c r="F28" i="63"/>
  <c r="E28" i="63"/>
  <c r="BE27" i="63"/>
  <c r="BD27" i="63"/>
  <c r="BC27" i="63"/>
  <c r="Q27" i="63"/>
  <c r="O27" i="63"/>
  <c r="BE34" i="63" s="1"/>
  <c r="M27" i="63"/>
  <c r="L27" i="63"/>
  <c r="K27" i="63"/>
  <c r="J27" i="63"/>
  <c r="I27" i="63"/>
  <c r="G27" i="63"/>
  <c r="F27" i="63"/>
  <c r="E27" i="63"/>
  <c r="BE26" i="63"/>
  <c r="BD26" i="63"/>
  <c r="BC26" i="63"/>
  <c r="Q26" i="63"/>
  <c r="O26" i="63"/>
  <c r="BE33" i="63" s="1"/>
  <c r="M26" i="63"/>
  <c r="L26" i="63"/>
  <c r="K26" i="63"/>
  <c r="J26" i="63"/>
  <c r="I26" i="63"/>
  <c r="G26" i="63"/>
  <c r="F26" i="63"/>
  <c r="E26" i="63"/>
  <c r="BE25" i="63"/>
  <c r="BD25" i="63"/>
  <c r="BC25" i="63"/>
  <c r="Q25" i="63"/>
  <c r="O25" i="63"/>
  <c r="BE32" i="63" s="1"/>
  <c r="M25" i="63"/>
  <c r="L25" i="63"/>
  <c r="K25" i="63"/>
  <c r="J25" i="63"/>
  <c r="I25" i="63"/>
  <c r="G25" i="63"/>
  <c r="F25" i="63"/>
  <c r="E25" i="63"/>
  <c r="BE24" i="63"/>
  <c r="BD24" i="63"/>
  <c r="BC24" i="63"/>
  <c r="Q24" i="63"/>
  <c r="O24" i="63"/>
  <c r="BE31" i="63" s="1"/>
  <c r="M24" i="63"/>
  <c r="L24" i="63"/>
  <c r="K24" i="63"/>
  <c r="J24" i="63"/>
  <c r="I24" i="63"/>
  <c r="G24" i="63"/>
  <c r="F24" i="63"/>
  <c r="E24" i="63"/>
  <c r="BE23" i="63"/>
  <c r="BD23" i="63"/>
  <c r="BC23" i="63"/>
  <c r="O23" i="63"/>
  <c r="E23" i="63"/>
  <c r="BE22" i="63"/>
  <c r="BD22" i="63"/>
  <c r="BC22" i="63"/>
  <c r="BC21" i="63"/>
  <c r="BA99" i="63" s="1"/>
  <c r="BB21" i="63"/>
  <c r="D21" i="63"/>
  <c r="BC20" i="63"/>
  <c r="AZ96" i="63" s="1"/>
  <c r="BB20" i="63"/>
  <c r="D20" i="63"/>
  <c r="O39" i="63" s="1"/>
  <c r="BE72" i="63" s="1"/>
  <c r="W18" i="63"/>
  <c r="V18" i="63"/>
  <c r="U18" i="63"/>
  <c r="T18" i="63"/>
  <c r="S18" i="63"/>
  <c r="Q18" i="63"/>
  <c r="W17" i="63"/>
  <c r="V17" i="63"/>
  <c r="U17" i="63"/>
  <c r="T17" i="63"/>
  <c r="S17" i="63"/>
  <c r="Q17" i="63"/>
  <c r="W16" i="63"/>
  <c r="V16" i="63"/>
  <c r="U16" i="63"/>
  <c r="T16" i="63"/>
  <c r="S16" i="63"/>
  <c r="Q16" i="63"/>
  <c r="W15" i="63"/>
  <c r="V15" i="63"/>
  <c r="U15" i="63"/>
  <c r="T15" i="63"/>
  <c r="S15" i="63"/>
  <c r="Q15" i="63"/>
  <c r="W14" i="63"/>
  <c r="V14" i="63"/>
  <c r="U14" i="63"/>
  <c r="T14" i="63"/>
  <c r="S14" i="63"/>
  <c r="Q14" i="63"/>
  <c r="W13" i="63"/>
  <c r="V13" i="63"/>
  <c r="U13" i="63"/>
  <c r="T13" i="63"/>
  <c r="S13" i="63"/>
  <c r="Q13" i="63"/>
  <c r="AF5" i="4"/>
  <c r="D109" i="69" l="1"/>
  <c r="BE82" i="69"/>
  <c r="BE84" i="69"/>
  <c r="C109" i="69"/>
  <c r="BE36" i="69"/>
  <c r="O30" i="69"/>
  <c r="O40" i="69" s="1"/>
  <c r="BE54" i="69"/>
  <c r="E104" i="67"/>
  <c r="BE88" i="67" s="1"/>
  <c r="I30" i="68"/>
  <c r="I40" i="68" s="1"/>
  <c r="AK30" i="68"/>
  <c r="J30" i="67"/>
  <c r="J40" i="67" s="1"/>
  <c r="K30" i="68"/>
  <c r="K40" i="68" s="1"/>
  <c r="M30" i="68"/>
  <c r="M40" i="68" s="1"/>
  <c r="H50" i="68"/>
  <c r="BE79" i="68" s="1"/>
  <c r="R92" i="68"/>
  <c r="BE85" i="68" s="1"/>
  <c r="S92" i="68"/>
  <c r="BE86" i="68" s="1"/>
  <c r="J30" i="68"/>
  <c r="J40" i="68" s="1"/>
  <c r="AM30" i="68"/>
  <c r="I50" i="68"/>
  <c r="BE78" i="68" s="1"/>
  <c r="E104" i="68"/>
  <c r="BE88" i="68" s="1"/>
  <c r="AN30" i="68"/>
  <c r="L30" i="68"/>
  <c r="L40" i="68" s="1"/>
  <c r="AZ30" i="67"/>
  <c r="AZ36" i="67"/>
  <c r="AZ24" i="67"/>
  <c r="AZ32" i="67"/>
  <c r="AZ28" i="67"/>
  <c r="AZ74" i="67"/>
  <c r="AZ74" i="68"/>
  <c r="AZ29" i="68"/>
  <c r="AZ36" i="68"/>
  <c r="BA54" i="68"/>
  <c r="Q79" i="68"/>
  <c r="C109" i="68"/>
  <c r="BE84" i="68"/>
  <c r="AL30" i="68"/>
  <c r="AO30" i="68"/>
  <c r="R79" i="68"/>
  <c r="BE83" i="68" s="1"/>
  <c r="BA22" i="68"/>
  <c r="AZ41" i="68"/>
  <c r="AZ48" i="68"/>
  <c r="AZ50" i="68"/>
  <c r="AZ53" i="68"/>
  <c r="AZ57" i="68"/>
  <c r="AZ61" i="68"/>
  <c r="BA71" i="68"/>
  <c r="BA80" i="68"/>
  <c r="AZ100" i="68"/>
  <c r="AZ30" i="68"/>
  <c r="BA74" i="68"/>
  <c r="BA46" i="68"/>
  <c r="AZ71" i="68"/>
  <c r="AZ80" i="68"/>
  <c r="AZ24" i="68"/>
  <c r="BA24" i="68"/>
  <c r="BE29" i="68"/>
  <c r="AZ33" i="68"/>
  <c r="O36" i="68"/>
  <c r="BE54" i="68" s="1"/>
  <c r="AZ37" i="68"/>
  <c r="BA41" i="68"/>
  <c r="BA48" i="68"/>
  <c r="BA50" i="68"/>
  <c r="BA53" i="68"/>
  <c r="BA57" i="68"/>
  <c r="BA61" i="68"/>
  <c r="AZ67" i="68"/>
  <c r="AZ76" i="68"/>
  <c r="AZ97" i="68"/>
  <c r="BA100" i="68"/>
  <c r="BA93" i="68"/>
  <c r="AZ26" i="68"/>
  <c r="BE30" i="68"/>
  <c r="BA33" i="68"/>
  <c r="BA37" i="68"/>
  <c r="BA67" i="68"/>
  <c r="BA76" i="68"/>
  <c r="AZ94" i="68"/>
  <c r="BA97" i="68"/>
  <c r="BA44" i="68"/>
  <c r="BA58" i="68"/>
  <c r="BA64" i="68"/>
  <c r="BA96" i="68"/>
  <c r="AZ46" i="68"/>
  <c r="BA30" i="68"/>
  <c r="BA26" i="68"/>
  <c r="AZ31" i="68"/>
  <c r="AZ43" i="68"/>
  <c r="AZ65" i="68"/>
  <c r="AZ73" i="68"/>
  <c r="AZ83" i="68"/>
  <c r="AZ85" i="68"/>
  <c r="AZ87" i="68"/>
  <c r="AZ89" i="68"/>
  <c r="AZ91" i="68"/>
  <c r="BA94" i="68"/>
  <c r="BA91" i="68"/>
  <c r="BA87" i="68"/>
  <c r="BA28" i="68"/>
  <c r="O33" i="68"/>
  <c r="BE36" i="68" s="1"/>
  <c r="AZ34" i="68"/>
  <c r="O37" i="68"/>
  <c r="BE60" i="68" s="1"/>
  <c r="AZ38" i="68"/>
  <c r="AZ39" i="68"/>
  <c r="AZ45" i="68"/>
  <c r="AZ51" i="68"/>
  <c r="BA56" i="68"/>
  <c r="BA60" i="68"/>
  <c r="AZ63" i="68"/>
  <c r="AZ70" i="68"/>
  <c r="AZ78" i="68"/>
  <c r="AZ81" i="68"/>
  <c r="BA29" i="68"/>
  <c r="AZ93" i="68"/>
  <c r="AZ60" i="68"/>
  <c r="BA89" i="68"/>
  <c r="BA34" i="68"/>
  <c r="BA38" i="68"/>
  <c r="BA39" i="68"/>
  <c r="AZ40" i="68"/>
  <c r="BA45" i="68"/>
  <c r="BA51" i="68"/>
  <c r="BA63" i="68"/>
  <c r="AZ68" i="68"/>
  <c r="BA70" i="68"/>
  <c r="BA78" i="68"/>
  <c r="BA81" i="68"/>
  <c r="AZ98" i="68"/>
  <c r="BA62" i="68"/>
  <c r="AZ22" i="68"/>
  <c r="BA65" i="68"/>
  <c r="BA85" i="68"/>
  <c r="AZ23" i="68"/>
  <c r="BA40" i="68"/>
  <c r="AZ47" i="68"/>
  <c r="BA68" i="68"/>
  <c r="AZ75" i="68"/>
  <c r="AZ95" i="68"/>
  <c r="BA98" i="68"/>
  <c r="AZ28" i="68"/>
  <c r="BA31" i="68"/>
  <c r="BA43" i="68"/>
  <c r="AZ56" i="68"/>
  <c r="BA73" i="68"/>
  <c r="BA83" i="68"/>
  <c r="BA23" i="68"/>
  <c r="AZ32" i="68"/>
  <c r="BA47" i="68"/>
  <c r="AZ55" i="68"/>
  <c r="AZ59" i="68"/>
  <c r="BA75" i="68"/>
  <c r="BA95" i="68"/>
  <c r="BA36" i="68"/>
  <c r="AZ25" i="68"/>
  <c r="BA32" i="68"/>
  <c r="O34" i="68"/>
  <c r="AZ35" i="68"/>
  <c r="AZ49" i="68"/>
  <c r="BA55" i="68"/>
  <c r="BA59" i="68"/>
  <c r="AZ72" i="68"/>
  <c r="AZ92" i="68"/>
  <c r="BA25" i="68"/>
  <c r="BA35" i="68"/>
  <c r="AZ42" i="68"/>
  <c r="BA49" i="68"/>
  <c r="AZ52" i="68"/>
  <c r="AZ66" i="68"/>
  <c r="BA72" i="68"/>
  <c r="AZ27" i="68"/>
  <c r="BA42" i="68"/>
  <c r="BA52" i="68"/>
  <c r="BA66" i="68"/>
  <c r="AZ69" i="68"/>
  <c r="AZ77" i="68"/>
  <c r="AZ79" i="68"/>
  <c r="AZ82" i="68"/>
  <c r="AZ84" i="68"/>
  <c r="AZ86" i="68"/>
  <c r="AZ88" i="68"/>
  <c r="AZ90" i="68"/>
  <c r="BA92" i="68"/>
  <c r="AZ99" i="68"/>
  <c r="BA27" i="68"/>
  <c r="AZ44" i="68"/>
  <c r="AZ54" i="68"/>
  <c r="AZ58" i="68"/>
  <c r="AZ62" i="68"/>
  <c r="AZ64" i="68"/>
  <c r="BA69" i="68"/>
  <c r="BA77" i="68"/>
  <c r="BA79" i="68"/>
  <c r="BA82" i="68"/>
  <c r="BA84" i="68"/>
  <c r="BA86" i="68"/>
  <c r="BA88" i="68"/>
  <c r="BA90" i="68"/>
  <c r="AO30" i="67"/>
  <c r="Q92" i="67"/>
  <c r="C109" i="67" s="1"/>
  <c r="I30" i="67"/>
  <c r="I40" i="67" s="1"/>
  <c r="S92" i="67"/>
  <c r="BE86" i="67" s="1"/>
  <c r="L30" i="67"/>
  <c r="L40" i="67" s="1"/>
  <c r="K30" i="67"/>
  <c r="K40" i="67" s="1"/>
  <c r="M30" i="67"/>
  <c r="M40" i="67" s="1"/>
  <c r="I50" i="67"/>
  <c r="BE78" i="67" s="1"/>
  <c r="H50" i="67"/>
  <c r="BE79" i="67" s="1"/>
  <c r="AK30" i="67"/>
  <c r="BE84" i="67"/>
  <c r="BE30" i="67"/>
  <c r="BE29" i="67"/>
  <c r="Q79" i="67"/>
  <c r="R79" i="67"/>
  <c r="BE83" i="67" s="1"/>
  <c r="AL30" i="67"/>
  <c r="AN30" i="67"/>
  <c r="AM30" i="67"/>
  <c r="BA58" i="67"/>
  <c r="BA29" i="67"/>
  <c r="BA74" i="67"/>
  <c r="BA22" i="67"/>
  <c r="O27" i="67"/>
  <c r="BE34" i="67" s="1"/>
  <c r="BA30" i="67"/>
  <c r="BA46" i="67"/>
  <c r="AZ71" i="67"/>
  <c r="AZ80" i="67"/>
  <c r="BA93" i="67"/>
  <c r="AZ41" i="67"/>
  <c r="AZ48" i="67"/>
  <c r="AZ50" i="67"/>
  <c r="AZ53" i="67"/>
  <c r="AZ57" i="67"/>
  <c r="AZ61" i="67"/>
  <c r="BA71" i="67"/>
  <c r="BA80" i="67"/>
  <c r="AZ100" i="67"/>
  <c r="BA44" i="67"/>
  <c r="BA54" i="67"/>
  <c r="BA96" i="67"/>
  <c r="BA24" i="67"/>
  <c r="O29" i="67"/>
  <c r="O30" i="67" s="1"/>
  <c r="O40" i="67" s="1"/>
  <c r="AZ33" i="67"/>
  <c r="O36" i="67"/>
  <c r="BE54" i="67" s="1"/>
  <c r="AZ37" i="67"/>
  <c r="BA41" i="67"/>
  <c r="BA48" i="67"/>
  <c r="BA50" i="67"/>
  <c r="BA53" i="67"/>
  <c r="BA57" i="67"/>
  <c r="BA61" i="67"/>
  <c r="AZ67" i="67"/>
  <c r="AZ76" i="67"/>
  <c r="AZ97" i="67"/>
  <c r="BA100" i="67"/>
  <c r="AZ26" i="67"/>
  <c r="BA33" i="67"/>
  <c r="BA37" i="67"/>
  <c r="BA67" i="67"/>
  <c r="BA76" i="67"/>
  <c r="AZ94" i="67"/>
  <c r="BA97" i="67"/>
  <c r="BA26" i="67"/>
  <c r="AZ31" i="67"/>
  <c r="AZ43" i="67"/>
  <c r="AZ65" i="67"/>
  <c r="AZ73" i="67"/>
  <c r="AZ83" i="67"/>
  <c r="AZ85" i="67"/>
  <c r="AZ87" i="67"/>
  <c r="AZ89" i="67"/>
  <c r="AZ91" i="67"/>
  <c r="BA94" i="67"/>
  <c r="BA43" i="67"/>
  <c r="AZ56" i="67"/>
  <c r="AZ60" i="67"/>
  <c r="BA65" i="67"/>
  <c r="BA73" i="67"/>
  <c r="BA83" i="67"/>
  <c r="BA85" i="67"/>
  <c r="BA87" i="67"/>
  <c r="BA89" i="67"/>
  <c r="BA91" i="67"/>
  <c r="BA31" i="67"/>
  <c r="BA28" i="67"/>
  <c r="O33" i="67"/>
  <c r="BE36" i="67" s="1"/>
  <c r="AZ34" i="67"/>
  <c r="O37" i="67"/>
  <c r="BE60" i="67" s="1"/>
  <c r="AZ38" i="67"/>
  <c r="AZ39" i="67"/>
  <c r="AZ45" i="67"/>
  <c r="AZ51" i="67"/>
  <c r="BA56" i="67"/>
  <c r="BA60" i="67"/>
  <c r="AZ63" i="67"/>
  <c r="AZ70" i="67"/>
  <c r="AZ78" i="67"/>
  <c r="AZ81" i="67"/>
  <c r="BA64" i="67"/>
  <c r="BA36" i="67"/>
  <c r="BA34" i="67"/>
  <c r="BA38" i="67"/>
  <c r="BA39" i="67"/>
  <c r="AZ40" i="67"/>
  <c r="BA45" i="67"/>
  <c r="BA51" i="67"/>
  <c r="BA63" i="67"/>
  <c r="AZ68" i="67"/>
  <c r="BA70" i="67"/>
  <c r="BA78" i="67"/>
  <c r="BA81" i="67"/>
  <c r="AZ98" i="67"/>
  <c r="BA62" i="67"/>
  <c r="AZ23" i="67"/>
  <c r="BA40" i="67"/>
  <c r="AZ47" i="67"/>
  <c r="BA68" i="67"/>
  <c r="AZ75" i="67"/>
  <c r="AZ95" i="67"/>
  <c r="BA98" i="67"/>
  <c r="BA47" i="67"/>
  <c r="AZ55" i="67"/>
  <c r="AZ59" i="67"/>
  <c r="BA75" i="67"/>
  <c r="BA95" i="67"/>
  <c r="BA23" i="67"/>
  <c r="AZ25" i="67"/>
  <c r="BA32" i="67"/>
  <c r="O34" i="67"/>
  <c r="AZ35" i="67"/>
  <c r="O38" i="67"/>
  <c r="BE66" i="67" s="1"/>
  <c r="AZ49" i="67"/>
  <c r="BA55" i="67"/>
  <c r="BA59" i="67"/>
  <c r="AZ72" i="67"/>
  <c r="BA25" i="67"/>
  <c r="BA35" i="67"/>
  <c r="O39" i="67"/>
  <c r="BE72" i="67" s="1"/>
  <c r="AZ42" i="67"/>
  <c r="BA49" i="67"/>
  <c r="AZ52" i="67"/>
  <c r="AZ66" i="67"/>
  <c r="BA72" i="67"/>
  <c r="AZ92" i="67"/>
  <c r="AZ27" i="67"/>
  <c r="BA42" i="67"/>
  <c r="BA52" i="67"/>
  <c r="BA66" i="67"/>
  <c r="AZ69" i="67"/>
  <c r="AZ77" i="67"/>
  <c r="AZ79" i="67"/>
  <c r="AZ82" i="67"/>
  <c r="AZ84" i="67"/>
  <c r="AZ86" i="67"/>
  <c r="AZ88" i="67"/>
  <c r="AZ90" i="67"/>
  <c r="BA92" i="67"/>
  <c r="AZ99" i="67"/>
  <c r="BA27" i="67"/>
  <c r="AZ44" i="67"/>
  <c r="AZ54" i="67"/>
  <c r="AZ58" i="67"/>
  <c r="AZ62" i="67"/>
  <c r="AZ64" i="67"/>
  <c r="BA69" i="67"/>
  <c r="BA77" i="67"/>
  <c r="BA79" i="67"/>
  <c r="BA82" i="67"/>
  <c r="BA84" i="67"/>
  <c r="BA86" i="67"/>
  <c r="BA88" i="67"/>
  <c r="BA90" i="67"/>
  <c r="I30" i="65"/>
  <c r="I40" i="65" s="1"/>
  <c r="K30" i="65"/>
  <c r="K40" i="65" s="1"/>
  <c r="R79" i="65"/>
  <c r="BE83" i="65" s="1"/>
  <c r="M30" i="65"/>
  <c r="M40" i="65" s="1"/>
  <c r="AO30" i="65"/>
  <c r="J30" i="65"/>
  <c r="J40" i="65" s="1"/>
  <c r="AK30" i="65"/>
  <c r="L30" i="65"/>
  <c r="L40" i="65" s="1"/>
  <c r="H50" i="65"/>
  <c r="BE79" i="65" s="1"/>
  <c r="AL30" i="65"/>
  <c r="S92" i="65"/>
  <c r="BE86" i="65" s="1"/>
  <c r="AM30" i="65"/>
  <c r="I50" i="65"/>
  <c r="BE78" i="65" s="1"/>
  <c r="AZ36" i="65"/>
  <c r="AZ93" i="65"/>
  <c r="AZ22" i="65"/>
  <c r="AZ29" i="65"/>
  <c r="AZ46" i="65"/>
  <c r="AZ71" i="65"/>
  <c r="AZ30" i="65"/>
  <c r="AZ74" i="65"/>
  <c r="O30" i="65"/>
  <c r="BE30" i="65"/>
  <c r="BE29" i="65"/>
  <c r="BE84" i="65"/>
  <c r="C109" i="65"/>
  <c r="AN30" i="65"/>
  <c r="Q79" i="65"/>
  <c r="BA58" i="65"/>
  <c r="BA64" i="65"/>
  <c r="BA22" i="65"/>
  <c r="AZ80" i="65"/>
  <c r="BA93" i="65"/>
  <c r="AZ24" i="65"/>
  <c r="AZ41" i="65"/>
  <c r="AZ48" i="65"/>
  <c r="AZ50" i="65"/>
  <c r="AZ53" i="65"/>
  <c r="AZ57" i="65"/>
  <c r="AZ61" i="65"/>
  <c r="BA71" i="65"/>
  <c r="BA80" i="65"/>
  <c r="AZ100" i="65"/>
  <c r="BA24" i="65"/>
  <c r="AZ33" i="65"/>
  <c r="AZ37" i="65"/>
  <c r="BA41" i="65"/>
  <c r="BA48" i="65"/>
  <c r="BA50" i="65"/>
  <c r="BA53" i="65"/>
  <c r="BA57" i="65"/>
  <c r="BA61" i="65"/>
  <c r="AZ67" i="65"/>
  <c r="AZ76" i="65"/>
  <c r="AZ97" i="65"/>
  <c r="BA100" i="65"/>
  <c r="BA30" i="65"/>
  <c r="AZ26" i="65"/>
  <c r="BA33" i="65"/>
  <c r="BA37" i="65"/>
  <c r="BA67" i="65"/>
  <c r="BA76" i="65"/>
  <c r="AZ94" i="65"/>
  <c r="BA97" i="65"/>
  <c r="BA26" i="65"/>
  <c r="AZ31" i="65"/>
  <c r="AZ43" i="65"/>
  <c r="AZ65" i="65"/>
  <c r="AZ73" i="65"/>
  <c r="AZ83" i="65"/>
  <c r="AZ85" i="65"/>
  <c r="AZ87" i="65"/>
  <c r="AZ89" i="65"/>
  <c r="AZ91" i="65"/>
  <c r="BA94" i="65"/>
  <c r="AZ28" i="65"/>
  <c r="BA31" i="65"/>
  <c r="BA43" i="65"/>
  <c r="AZ56" i="65"/>
  <c r="AZ60" i="65"/>
  <c r="BA65" i="65"/>
  <c r="BA73" i="65"/>
  <c r="BA83" i="65"/>
  <c r="BA85" i="65"/>
  <c r="BA87" i="65"/>
  <c r="BA89" i="65"/>
  <c r="BA91" i="65"/>
  <c r="BA62" i="65"/>
  <c r="BA29" i="65"/>
  <c r="BA46" i="65"/>
  <c r="BA28" i="65"/>
  <c r="O33" i="65"/>
  <c r="BE36" i="65" s="1"/>
  <c r="AZ34" i="65"/>
  <c r="O37" i="65"/>
  <c r="BE60" i="65" s="1"/>
  <c r="AZ38" i="65"/>
  <c r="AZ39" i="65"/>
  <c r="AZ45" i="65"/>
  <c r="AZ51" i="65"/>
  <c r="BA56" i="65"/>
  <c r="BA60" i="65"/>
  <c r="AZ63" i="65"/>
  <c r="AZ70" i="65"/>
  <c r="AZ78" i="65"/>
  <c r="AZ81" i="65"/>
  <c r="BA34" i="65"/>
  <c r="BA38" i="65"/>
  <c r="BA39" i="65"/>
  <c r="AZ40" i="65"/>
  <c r="BA45" i="65"/>
  <c r="BA51" i="65"/>
  <c r="BA63" i="65"/>
  <c r="AZ68" i="65"/>
  <c r="BA70" i="65"/>
  <c r="BA78" i="65"/>
  <c r="BA81" i="65"/>
  <c r="AZ98" i="65"/>
  <c r="AZ23" i="65"/>
  <c r="BA40" i="65"/>
  <c r="AZ47" i="65"/>
  <c r="BA68" i="65"/>
  <c r="AZ75" i="65"/>
  <c r="AZ95" i="65"/>
  <c r="BA98" i="65"/>
  <c r="BA96" i="65"/>
  <c r="BA74" i="65"/>
  <c r="BA23" i="65"/>
  <c r="AZ32" i="65"/>
  <c r="BA47" i="65"/>
  <c r="AZ55" i="65"/>
  <c r="AZ59" i="65"/>
  <c r="BA75" i="65"/>
  <c r="BA95" i="65"/>
  <c r="AZ25" i="65"/>
  <c r="BA32" i="65"/>
  <c r="AZ35" i="65"/>
  <c r="O38" i="65"/>
  <c r="BE66" i="65" s="1"/>
  <c r="AZ49" i="65"/>
  <c r="BA55" i="65"/>
  <c r="BA59" i="65"/>
  <c r="AZ72" i="65"/>
  <c r="BA35" i="65"/>
  <c r="AZ42" i="65"/>
  <c r="BA49" i="65"/>
  <c r="AZ52" i="65"/>
  <c r="AZ66" i="65"/>
  <c r="BA72" i="65"/>
  <c r="AZ92" i="65"/>
  <c r="BA54" i="65"/>
  <c r="BA25" i="65"/>
  <c r="AZ27" i="65"/>
  <c r="BA42" i="65"/>
  <c r="BA52" i="65"/>
  <c r="BA66" i="65"/>
  <c r="AZ69" i="65"/>
  <c r="AZ77" i="65"/>
  <c r="AZ79" i="65"/>
  <c r="AZ82" i="65"/>
  <c r="AZ84" i="65"/>
  <c r="AZ86" i="65"/>
  <c r="AZ88" i="65"/>
  <c r="AZ90" i="65"/>
  <c r="BA92" i="65"/>
  <c r="AZ99" i="65"/>
  <c r="BA44" i="65"/>
  <c r="BA36" i="65"/>
  <c r="BA27" i="65"/>
  <c r="AZ44" i="65"/>
  <c r="AZ54" i="65"/>
  <c r="AZ58" i="65"/>
  <c r="AZ62" i="65"/>
  <c r="AZ64" i="65"/>
  <c r="BA69" i="65"/>
  <c r="BA77" i="65"/>
  <c r="BA79" i="65"/>
  <c r="BA82" i="65"/>
  <c r="BA84" i="65"/>
  <c r="BA86" i="65"/>
  <c r="BA88" i="65"/>
  <c r="BA90" i="65"/>
  <c r="AM30" i="64"/>
  <c r="AL30" i="64"/>
  <c r="AN30" i="64"/>
  <c r="AO30" i="64"/>
  <c r="H50" i="64"/>
  <c r="BE79" i="64" s="1"/>
  <c r="AK30" i="64"/>
  <c r="M30" i="64"/>
  <c r="M40" i="64" s="1"/>
  <c r="R83" i="64"/>
  <c r="R92" i="64" s="1"/>
  <c r="BE85" i="64" s="1"/>
  <c r="I30" i="64"/>
  <c r="I40" i="64" s="1"/>
  <c r="J30" i="64"/>
  <c r="J40" i="64" s="1"/>
  <c r="S92" i="64"/>
  <c r="BE86" i="64" s="1"/>
  <c r="K30" i="64"/>
  <c r="K40" i="64" s="1"/>
  <c r="I50" i="64"/>
  <c r="BE78" i="64" s="1"/>
  <c r="E104" i="64"/>
  <c r="BE88" i="64" s="1"/>
  <c r="L30" i="64"/>
  <c r="L40" i="64" s="1"/>
  <c r="BA54" i="64"/>
  <c r="BA57" i="64"/>
  <c r="BA50" i="64"/>
  <c r="BA64" i="64"/>
  <c r="BA32" i="64"/>
  <c r="BA41" i="64"/>
  <c r="BA61" i="64"/>
  <c r="BA74" i="64"/>
  <c r="BA23" i="64"/>
  <c r="BA36" i="64"/>
  <c r="BA44" i="64"/>
  <c r="BA58" i="64"/>
  <c r="BA96" i="64"/>
  <c r="BA48" i="64"/>
  <c r="BA22" i="64"/>
  <c r="BA53" i="64"/>
  <c r="BA62" i="64"/>
  <c r="BE72" i="64"/>
  <c r="C109" i="64"/>
  <c r="BE84" i="64"/>
  <c r="Q79" i="64"/>
  <c r="R79" i="64"/>
  <c r="BE83" i="64" s="1"/>
  <c r="BA46" i="64"/>
  <c r="AZ71" i="64"/>
  <c r="AZ80" i="64"/>
  <c r="BA93" i="64"/>
  <c r="AZ93" i="64"/>
  <c r="AZ25" i="64"/>
  <c r="BA25" i="64"/>
  <c r="AZ41" i="64"/>
  <c r="AZ48" i="64"/>
  <c r="AZ50" i="64"/>
  <c r="AZ53" i="64"/>
  <c r="BE54" i="64"/>
  <c r="AZ57" i="64"/>
  <c r="AZ61" i="64"/>
  <c r="BA71" i="64"/>
  <c r="BA80" i="64"/>
  <c r="AZ100" i="64"/>
  <c r="AZ67" i="64"/>
  <c r="AZ76" i="64"/>
  <c r="AZ97" i="64"/>
  <c r="BA100" i="64"/>
  <c r="BA27" i="64"/>
  <c r="BA33" i="64"/>
  <c r="BA37" i="64"/>
  <c r="BA67" i="64"/>
  <c r="BA76" i="64"/>
  <c r="AZ94" i="64"/>
  <c r="BA97" i="64"/>
  <c r="AZ29" i="64"/>
  <c r="AZ43" i="64"/>
  <c r="AZ65" i="64"/>
  <c r="AZ73" i="64"/>
  <c r="AZ83" i="64"/>
  <c r="AZ85" i="64"/>
  <c r="AZ87" i="64"/>
  <c r="AZ89" i="64"/>
  <c r="AZ91" i="64"/>
  <c r="BA94" i="64"/>
  <c r="BA29" i="64"/>
  <c r="AZ30" i="64"/>
  <c r="BA43" i="64"/>
  <c r="BE48" i="64"/>
  <c r="AZ56" i="64"/>
  <c r="AZ60" i="64"/>
  <c r="BA65" i="64"/>
  <c r="BA73" i="64"/>
  <c r="BA83" i="64"/>
  <c r="BA85" i="64"/>
  <c r="BA87" i="64"/>
  <c r="BA89" i="64"/>
  <c r="BA91" i="64"/>
  <c r="AZ27" i="64"/>
  <c r="AZ22" i="64"/>
  <c r="O27" i="64"/>
  <c r="BA30" i="64"/>
  <c r="O33" i="64"/>
  <c r="AZ34" i="64"/>
  <c r="O37" i="64"/>
  <c r="AZ38" i="64"/>
  <c r="AZ39" i="64"/>
  <c r="AZ45" i="64"/>
  <c r="AZ51" i="64"/>
  <c r="BA56" i="64"/>
  <c r="BA60" i="64"/>
  <c r="AZ63" i="64"/>
  <c r="AZ70" i="64"/>
  <c r="AZ78" i="64"/>
  <c r="AZ81" i="64"/>
  <c r="BA34" i="64"/>
  <c r="BA38" i="64"/>
  <c r="BA39" i="64"/>
  <c r="AZ40" i="64"/>
  <c r="BA45" i="64"/>
  <c r="BA51" i="64"/>
  <c r="BA63" i="64"/>
  <c r="AZ68" i="64"/>
  <c r="BA70" i="64"/>
  <c r="BA78" i="64"/>
  <c r="BA81" i="64"/>
  <c r="AZ98" i="64"/>
  <c r="AZ33" i="64"/>
  <c r="AZ37" i="64"/>
  <c r="AZ24" i="64"/>
  <c r="BA24" i="64"/>
  <c r="BE29" i="64"/>
  <c r="BA40" i="64"/>
  <c r="AZ47" i="64"/>
  <c r="BA68" i="64"/>
  <c r="AZ75" i="64"/>
  <c r="AZ95" i="64"/>
  <c r="BA98" i="64"/>
  <c r="AZ26" i="64"/>
  <c r="BA47" i="64"/>
  <c r="AZ55" i="64"/>
  <c r="AZ59" i="64"/>
  <c r="BA75" i="64"/>
  <c r="BA95" i="64"/>
  <c r="BA26" i="64"/>
  <c r="AZ31" i="64"/>
  <c r="O34" i="64"/>
  <c r="AZ35" i="64"/>
  <c r="O38" i="64"/>
  <c r="AZ49" i="64"/>
  <c r="BA55" i="64"/>
  <c r="BA59" i="64"/>
  <c r="AZ72" i="64"/>
  <c r="BA31" i="64"/>
  <c r="BA35" i="64"/>
  <c r="AZ42" i="64"/>
  <c r="BA49" i="64"/>
  <c r="AZ52" i="64"/>
  <c r="AZ66" i="64"/>
  <c r="BA72" i="64"/>
  <c r="AZ92" i="64"/>
  <c r="AZ28" i="64"/>
  <c r="BA28" i="64"/>
  <c r="BA42" i="64"/>
  <c r="BA52" i="64"/>
  <c r="BA66" i="64"/>
  <c r="AZ69" i="64"/>
  <c r="AZ77" i="64"/>
  <c r="AZ79" i="64"/>
  <c r="AZ82" i="64"/>
  <c r="AZ84" i="64"/>
  <c r="AZ86" i="64"/>
  <c r="AZ88" i="64"/>
  <c r="AZ90" i="64"/>
  <c r="BA92" i="64"/>
  <c r="AZ99" i="64"/>
  <c r="AZ44" i="64"/>
  <c r="AZ54" i="64"/>
  <c r="AZ58" i="64"/>
  <c r="AZ62" i="64"/>
  <c r="AZ64" i="64"/>
  <c r="BA69" i="64"/>
  <c r="BA77" i="64"/>
  <c r="BA79" i="64"/>
  <c r="BA82" i="64"/>
  <c r="BA84" i="64"/>
  <c r="BA86" i="64"/>
  <c r="BA88" i="64"/>
  <c r="BA90" i="64"/>
  <c r="I50" i="63"/>
  <c r="BE78" i="63" s="1"/>
  <c r="S92" i="63"/>
  <c r="BE86" i="63" s="1"/>
  <c r="E104" i="63"/>
  <c r="BE88" i="63" s="1"/>
  <c r="H50" i="63"/>
  <c r="BE79" i="63" s="1"/>
  <c r="AZ74" i="63"/>
  <c r="AZ46" i="63"/>
  <c r="AZ93" i="63"/>
  <c r="AZ22" i="63"/>
  <c r="AZ29" i="63"/>
  <c r="AZ36" i="63"/>
  <c r="Q79" i="63"/>
  <c r="R79" i="63"/>
  <c r="BE83" i="63" s="1"/>
  <c r="BA46" i="63"/>
  <c r="AZ71" i="63"/>
  <c r="AZ80" i="63"/>
  <c r="BA93" i="63"/>
  <c r="AZ41" i="63"/>
  <c r="AZ48" i="63"/>
  <c r="AZ50" i="63"/>
  <c r="AZ53" i="63"/>
  <c r="AZ57" i="63"/>
  <c r="AZ61" i="63"/>
  <c r="BA71" i="63"/>
  <c r="BA80" i="63"/>
  <c r="Q83" i="63"/>
  <c r="Q92" i="63" s="1"/>
  <c r="AZ100" i="63"/>
  <c r="BA96" i="63"/>
  <c r="BA24" i="63"/>
  <c r="O29" i="63"/>
  <c r="O30" i="63" s="1"/>
  <c r="BE29" i="63"/>
  <c r="AZ33" i="63"/>
  <c r="O36" i="63"/>
  <c r="AZ37" i="63"/>
  <c r="BA41" i="63"/>
  <c r="BA48" i="63"/>
  <c r="BA50" i="63"/>
  <c r="BA53" i="63"/>
  <c r="BA57" i="63"/>
  <c r="BA61" i="63"/>
  <c r="AZ67" i="63"/>
  <c r="AZ76" i="63"/>
  <c r="AZ97" i="63"/>
  <c r="BA100" i="63"/>
  <c r="BA74" i="63"/>
  <c r="BA37" i="63"/>
  <c r="BA67" i="63"/>
  <c r="BA76" i="63"/>
  <c r="AZ94" i="63"/>
  <c r="BA97" i="63"/>
  <c r="BA62" i="63"/>
  <c r="BA22" i="63"/>
  <c r="BA30" i="63"/>
  <c r="AZ24" i="63"/>
  <c r="AZ26" i="63"/>
  <c r="BE30" i="63"/>
  <c r="BA33" i="63"/>
  <c r="BA26" i="63"/>
  <c r="AZ31" i="63"/>
  <c r="AZ43" i="63"/>
  <c r="AZ65" i="63"/>
  <c r="AZ73" i="63"/>
  <c r="AZ83" i="63"/>
  <c r="AZ85" i="63"/>
  <c r="AZ87" i="63"/>
  <c r="AZ89" i="63"/>
  <c r="AZ91" i="63"/>
  <c r="BA94" i="63"/>
  <c r="AZ28" i="63"/>
  <c r="BA31" i="63"/>
  <c r="BA43" i="63"/>
  <c r="BE48" i="63"/>
  <c r="AZ56" i="63"/>
  <c r="AZ60" i="63"/>
  <c r="BA65" i="63"/>
  <c r="BA73" i="63"/>
  <c r="BA83" i="63"/>
  <c r="BA85" i="63"/>
  <c r="BA87" i="63"/>
  <c r="BA89" i="63"/>
  <c r="BA91" i="63"/>
  <c r="BA28" i="63"/>
  <c r="O33" i="63"/>
  <c r="AZ34" i="63"/>
  <c r="O37" i="63"/>
  <c r="BE60" i="63" s="1"/>
  <c r="AZ38" i="63"/>
  <c r="AZ39" i="63"/>
  <c r="AZ45" i="63"/>
  <c r="AZ51" i="63"/>
  <c r="BA56" i="63"/>
  <c r="BA60" i="63"/>
  <c r="AZ63" i="63"/>
  <c r="AZ70" i="63"/>
  <c r="AZ78" i="63"/>
  <c r="AZ81" i="63"/>
  <c r="BA44" i="63"/>
  <c r="BA54" i="63"/>
  <c r="BA64" i="63"/>
  <c r="BA36" i="63"/>
  <c r="BA34" i="63"/>
  <c r="BA38" i="63"/>
  <c r="BA39" i="63"/>
  <c r="AZ40" i="63"/>
  <c r="BA45" i="63"/>
  <c r="BA51" i="63"/>
  <c r="BA63" i="63"/>
  <c r="AZ68" i="63"/>
  <c r="BA70" i="63"/>
  <c r="BA78" i="63"/>
  <c r="BA81" i="63"/>
  <c r="AZ98" i="63"/>
  <c r="AZ23" i="63"/>
  <c r="BA40" i="63"/>
  <c r="AZ47" i="63"/>
  <c r="BA68" i="63"/>
  <c r="AZ75" i="63"/>
  <c r="AZ95" i="63"/>
  <c r="BA98" i="63"/>
  <c r="BA47" i="63"/>
  <c r="AZ55" i="63"/>
  <c r="AZ59" i="63"/>
  <c r="BA75" i="63"/>
  <c r="BA95" i="63"/>
  <c r="BA58" i="63"/>
  <c r="BA23" i="63"/>
  <c r="AZ32" i="63"/>
  <c r="AZ25" i="63"/>
  <c r="BA32" i="63"/>
  <c r="O34" i="63"/>
  <c r="AZ35" i="63"/>
  <c r="O38" i="63"/>
  <c r="BE66" i="63" s="1"/>
  <c r="AZ49" i="63"/>
  <c r="BA55" i="63"/>
  <c r="BA59" i="63"/>
  <c r="AZ72" i="63"/>
  <c r="BA29" i="63"/>
  <c r="BA25" i="63"/>
  <c r="BA35" i="63"/>
  <c r="AZ42" i="63"/>
  <c r="BA49" i="63"/>
  <c r="AZ52" i="63"/>
  <c r="AZ66" i="63"/>
  <c r="BA72" i="63"/>
  <c r="AZ92" i="63"/>
  <c r="AZ27" i="63"/>
  <c r="BA42" i="63"/>
  <c r="BA52" i="63"/>
  <c r="BA66" i="63"/>
  <c r="AZ69" i="63"/>
  <c r="AZ77" i="63"/>
  <c r="AZ79" i="63"/>
  <c r="AZ82" i="63"/>
  <c r="AZ84" i="63"/>
  <c r="AZ86" i="63"/>
  <c r="AZ88" i="63"/>
  <c r="AZ90" i="63"/>
  <c r="BA92" i="63"/>
  <c r="AZ99" i="63"/>
  <c r="BA27" i="63"/>
  <c r="AZ44" i="63"/>
  <c r="AZ54" i="63"/>
  <c r="AZ58" i="63"/>
  <c r="AZ62" i="63"/>
  <c r="AZ64" i="63"/>
  <c r="BA69" i="63"/>
  <c r="BA77" i="63"/>
  <c r="BA79" i="63"/>
  <c r="BA82" i="63"/>
  <c r="BA84" i="63"/>
  <c r="BA86" i="63"/>
  <c r="BA88" i="63"/>
  <c r="BA90" i="63"/>
  <c r="CT163" i="4"/>
  <c r="CS163" i="4"/>
  <c r="BE36" i="63" l="1"/>
  <c r="O40" i="63"/>
  <c r="O40" i="68"/>
  <c r="BE42" i="68"/>
  <c r="D109" i="68"/>
  <c r="BE82" i="68"/>
  <c r="D109" i="67"/>
  <c r="BE82" i="67"/>
  <c r="BE42" i="67"/>
  <c r="D109" i="65"/>
  <c r="BE82" i="65"/>
  <c r="O40" i="65"/>
  <c r="BE42" i="64"/>
  <c r="D109" i="64"/>
  <c r="BE82" i="64"/>
  <c r="BE60" i="64"/>
  <c r="BE66" i="64"/>
  <c r="O30" i="64"/>
  <c r="O40" i="64" s="1"/>
  <c r="BE34" i="64"/>
  <c r="BE36" i="64"/>
  <c r="BE42" i="63"/>
  <c r="C109" i="63"/>
  <c r="BE84" i="63"/>
  <c r="D109" i="63"/>
  <c r="BE82" i="63"/>
  <c r="BE54" i="63"/>
  <c r="DD164" i="4"/>
  <c r="D104" i="57" l="1"/>
  <c r="E103" i="57"/>
  <c r="E102" i="57"/>
  <c r="E101" i="57"/>
  <c r="BE100" i="57"/>
  <c r="BC100" i="57"/>
  <c r="E100" i="57"/>
  <c r="BE99" i="57"/>
  <c r="BC99" i="57"/>
  <c r="E99" i="57"/>
  <c r="BE98" i="57"/>
  <c r="BC98" i="57"/>
  <c r="E98" i="57"/>
  <c r="BE97" i="57"/>
  <c r="BC97" i="57"/>
  <c r="E97" i="57"/>
  <c r="BE96" i="57"/>
  <c r="BC96" i="57"/>
  <c r="E96" i="57"/>
  <c r="BE95" i="57"/>
  <c r="BC95" i="57"/>
  <c r="BE94" i="57"/>
  <c r="BC94" i="57"/>
  <c r="BE93" i="57"/>
  <c r="BC93" i="57"/>
  <c r="BE92" i="57"/>
  <c r="BC92" i="57"/>
  <c r="BE91" i="57"/>
  <c r="BC91" i="57"/>
  <c r="S91" i="57"/>
  <c r="R91" i="57"/>
  <c r="Q91" i="57"/>
  <c r="O91" i="57"/>
  <c r="BE90" i="57"/>
  <c r="BC90" i="57"/>
  <c r="S90" i="57"/>
  <c r="R90" i="57"/>
  <c r="Q90" i="57"/>
  <c r="O90" i="57"/>
  <c r="BE89" i="57"/>
  <c r="BC89" i="57"/>
  <c r="S89" i="57"/>
  <c r="R89" i="57"/>
  <c r="Q89" i="57"/>
  <c r="O89" i="57"/>
  <c r="BD88" i="57"/>
  <c r="S88" i="57"/>
  <c r="R88" i="57"/>
  <c r="Q88" i="57"/>
  <c r="O88" i="57"/>
  <c r="BE87" i="57"/>
  <c r="BD87" i="57"/>
  <c r="S87" i="57"/>
  <c r="R87" i="57"/>
  <c r="Q87" i="57"/>
  <c r="O87" i="57"/>
  <c r="BD86" i="57"/>
  <c r="S86" i="57"/>
  <c r="R86" i="57"/>
  <c r="Q86" i="57"/>
  <c r="O86" i="57"/>
  <c r="BD85" i="57"/>
  <c r="S85" i="57"/>
  <c r="R85" i="57"/>
  <c r="Q85" i="57"/>
  <c r="O85" i="57"/>
  <c r="BD84" i="57"/>
  <c r="S84" i="57"/>
  <c r="R84" i="57"/>
  <c r="Q84" i="57"/>
  <c r="O84" i="57"/>
  <c r="BD83" i="57"/>
  <c r="S83" i="57"/>
  <c r="S92" i="57" s="1"/>
  <c r="BE86" i="57" s="1"/>
  <c r="R83" i="57"/>
  <c r="R92" i="57" s="1"/>
  <c r="BE85" i="57" s="1"/>
  <c r="Q83" i="57"/>
  <c r="Q92" i="57" s="1"/>
  <c r="O83" i="57"/>
  <c r="BD82" i="57"/>
  <c r="BD81" i="57"/>
  <c r="BC81" i="57"/>
  <c r="BB81" i="57"/>
  <c r="BD80" i="57"/>
  <c r="BB80" i="57"/>
  <c r="BC80" i="57" s="1"/>
  <c r="BD79" i="57"/>
  <c r="BD78" i="57"/>
  <c r="O78" i="57"/>
  <c r="E78" i="57"/>
  <c r="R78" i="57" s="1"/>
  <c r="D78" i="57"/>
  <c r="Q78" i="57" s="1"/>
  <c r="BD77" i="57"/>
  <c r="BC77" i="57"/>
  <c r="O77" i="57"/>
  <c r="E77" i="57"/>
  <c r="R77" i="57" s="1"/>
  <c r="D77" i="57"/>
  <c r="Q77" i="57" s="1"/>
  <c r="BD76" i="57"/>
  <c r="BC76" i="57"/>
  <c r="O76" i="57"/>
  <c r="E76" i="57"/>
  <c r="R76" i="57" s="1"/>
  <c r="D76" i="57"/>
  <c r="Q76" i="57" s="1"/>
  <c r="BD75" i="57"/>
  <c r="BC75" i="57"/>
  <c r="O75" i="57"/>
  <c r="E75" i="57"/>
  <c r="R75" i="57" s="1"/>
  <c r="D75" i="57"/>
  <c r="Q75" i="57" s="1"/>
  <c r="BD74" i="57"/>
  <c r="BC74" i="57"/>
  <c r="AZ74" i="57"/>
  <c r="O74" i="57"/>
  <c r="E74" i="57"/>
  <c r="R74" i="57" s="1"/>
  <c r="D74" i="57"/>
  <c r="Q74" i="57" s="1"/>
  <c r="BD73" i="57"/>
  <c r="BC73" i="57"/>
  <c r="O73" i="57"/>
  <c r="E73" i="57"/>
  <c r="R73" i="57" s="1"/>
  <c r="D73" i="57"/>
  <c r="Q73" i="57" s="1"/>
  <c r="BD72" i="57"/>
  <c r="BC72" i="57"/>
  <c r="O72" i="57"/>
  <c r="E72" i="57"/>
  <c r="R72" i="57" s="1"/>
  <c r="D72" i="57"/>
  <c r="Q72" i="57" s="1"/>
  <c r="BD71" i="57"/>
  <c r="BC71" i="57"/>
  <c r="O71" i="57"/>
  <c r="E71" i="57"/>
  <c r="R71" i="57" s="1"/>
  <c r="D71" i="57"/>
  <c r="Q71" i="57" s="1"/>
  <c r="BD70" i="57"/>
  <c r="BC70" i="57"/>
  <c r="O70" i="57"/>
  <c r="E70" i="57"/>
  <c r="R70" i="57" s="1"/>
  <c r="D70" i="57"/>
  <c r="Q70" i="57" s="1"/>
  <c r="BD69" i="57"/>
  <c r="BC69" i="57"/>
  <c r="BD68" i="57"/>
  <c r="BC68" i="57"/>
  <c r="AZ68" i="57"/>
  <c r="BD67" i="57"/>
  <c r="BC67" i="57"/>
  <c r="L67" i="57"/>
  <c r="K67" i="57"/>
  <c r="BD66" i="57"/>
  <c r="BC66" i="57"/>
  <c r="L66" i="57"/>
  <c r="K66" i="57"/>
  <c r="BD65" i="57"/>
  <c r="BC65" i="57"/>
  <c r="L65" i="57"/>
  <c r="K65" i="57"/>
  <c r="BD64" i="57"/>
  <c r="BC64" i="57"/>
  <c r="L64" i="57"/>
  <c r="K64" i="57"/>
  <c r="BD63" i="57"/>
  <c r="BC63" i="57"/>
  <c r="L63" i="57"/>
  <c r="K63" i="57"/>
  <c r="BD62" i="57"/>
  <c r="BC62" i="57"/>
  <c r="L62" i="57"/>
  <c r="K62" i="57"/>
  <c r="BD61" i="57"/>
  <c r="BC61" i="57"/>
  <c r="L61" i="57"/>
  <c r="K61" i="57"/>
  <c r="BD60" i="57"/>
  <c r="BC60" i="57"/>
  <c r="L60" i="57"/>
  <c r="K60" i="57"/>
  <c r="BD59" i="57"/>
  <c r="BC59" i="57"/>
  <c r="L59" i="57"/>
  <c r="K59" i="57"/>
  <c r="BD58" i="57"/>
  <c r="BC58" i="57"/>
  <c r="L58" i="57"/>
  <c r="K58" i="57"/>
  <c r="BD57" i="57"/>
  <c r="BC57" i="57"/>
  <c r="L57" i="57"/>
  <c r="K57" i="57"/>
  <c r="BD56" i="57"/>
  <c r="BC56" i="57"/>
  <c r="L56" i="57"/>
  <c r="K56" i="57"/>
  <c r="BD55" i="57"/>
  <c r="BC55" i="57"/>
  <c r="L55" i="57"/>
  <c r="K55" i="57"/>
  <c r="BD54" i="57"/>
  <c r="BC54" i="57"/>
  <c r="L54" i="57"/>
  <c r="K54" i="57"/>
  <c r="BD53" i="57"/>
  <c r="BC53" i="57"/>
  <c r="BD52" i="57"/>
  <c r="BC52" i="57"/>
  <c r="BD51" i="57"/>
  <c r="BC51" i="57"/>
  <c r="BD50" i="57"/>
  <c r="BC50" i="57"/>
  <c r="BD49" i="57"/>
  <c r="BC49" i="57"/>
  <c r="I49" i="57"/>
  <c r="H49" i="57"/>
  <c r="D49" i="57"/>
  <c r="F49" i="57" s="1"/>
  <c r="BE48" i="57"/>
  <c r="BD48" i="57"/>
  <c r="BC48" i="57"/>
  <c r="I48" i="57"/>
  <c r="H48" i="57"/>
  <c r="D48" i="57"/>
  <c r="F48" i="57" s="1"/>
  <c r="BD47" i="57"/>
  <c r="BC47" i="57"/>
  <c r="I47" i="57"/>
  <c r="H47" i="57"/>
  <c r="D47" i="57"/>
  <c r="F47" i="57" s="1"/>
  <c r="BD46" i="57"/>
  <c r="BC46" i="57"/>
  <c r="I46" i="57"/>
  <c r="H46" i="57"/>
  <c r="D46" i="57"/>
  <c r="F46" i="57" s="1"/>
  <c r="BD45" i="57"/>
  <c r="BC45" i="57"/>
  <c r="AZ45" i="57"/>
  <c r="I45" i="57"/>
  <c r="H45" i="57"/>
  <c r="D45" i="57"/>
  <c r="F45" i="57" s="1"/>
  <c r="BD44" i="57"/>
  <c r="BC44" i="57"/>
  <c r="I44" i="57"/>
  <c r="H44" i="57"/>
  <c r="D44" i="57"/>
  <c r="F44" i="57" s="1"/>
  <c r="BD43" i="57"/>
  <c r="BC43" i="57"/>
  <c r="I43" i="57"/>
  <c r="H43" i="57"/>
  <c r="D43" i="57"/>
  <c r="F43" i="57" s="1"/>
  <c r="BD42" i="57"/>
  <c r="BC42" i="57"/>
  <c r="BD41" i="57"/>
  <c r="BC41" i="57"/>
  <c r="BD40" i="57"/>
  <c r="BC40" i="57"/>
  <c r="BD39" i="57"/>
  <c r="BC39" i="57"/>
  <c r="AZ39" i="57"/>
  <c r="AU39" i="57"/>
  <c r="BE77" i="57" s="1"/>
  <c r="AT39" i="57"/>
  <c r="BE76" i="57" s="1"/>
  <c r="AS39" i="57"/>
  <c r="BE75" i="57" s="1"/>
  <c r="AR39" i="57"/>
  <c r="BE74" i="57" s="1"/>
  <c r="AQ39" i="57"/>
  <c r="BE73" i="57" s="1"/>
  <c r="AO39" i="57"/>
  <c r="AN39" i="57"/>
  <c r="AM39" i="57"/>
  <c r="AL39" i="57"/>
  <c r="AK39" i="57"/>
  <c r="BD38" i="57"/>
  <c r="BC38" i="57"/>
  <c r="AU38" i="57"/>
  <c r="BE71" i="57" s="1"/>
  <c r="AT38" i="57"/>
  <c r="BE70" i="57" s="1"/>
  <c r="AS38" i="57"/>
  <c r="BE69" i="57" s="1"/>
  <c r="AR38" i="57"/>
  <c r="BE68" i="57" s="1"/>
  <c r="AQ38" i="57"/>
  <c r="BE67" i="57" s="1"/>
  <c r="AO38" i="57"/>
  <c r="AN38" i="57"/>
  <c r="AM38" i="57"/>
  <c r="AL38" i="57"/>
  <c r="AK38" i="57"/>
  <c r="Q38" i="57"/>
  <c r="G38" i="57"/>
  <c r="F38" i="57"/>
  <c r="E38" i="57"/>
  <c r="BD37" i="57"/>
  <c r="BC37" i="57"/>
  <c r="AU37" i="57"/>
  <c r="BE65" i="57" s="1"/>
  <c r="AT37" i="57"/>
  <c r="BE64" i="57" s="1"/>
  <c r="AS37" i="57"/>
  <c r="BE63" i="57" s="1"/>
  <c r="AR37" i="57"/>
  <c r="BE62" i="57" s="1"/>
  <c r="AQ37" i="57"/>
  <c r="BE61" i="57" s="1"/>
  <c r="AO37" i="57"/>
  <c r="AN37" i="57"/>
  <c r="AM37" i="57"/>
  <c r="AL37" i="57"/>
  <c r="AK37" i="57"/>
  <c r="Q37" i="57"/>
  <c r="O37" i="57"/>
  <c r="BE60" i="57" s="1"/>
  <c r="G37" i="57"/>
  <c r="F37" i="57"/>
  <c r="E37" i="57"/>
  <c r="BD36" i="57"/>
  <c r="BC36" i="57"/>
  <c r="AZ36" i="57"/>
  <c r="AU36" i="57"/>
  <c r="BE59" i="57" s="1"/>
  <c r="AT36" i="57"/>
  <c r="BE58" i="57" s="1"/>
  <c r="AS36" i="57"/>
  <c r="BE57" i="57" s="1"/>
  <c r="AR36" i="57"/>
  <c r="BE56" i="57" s="1"/>
  <c r="AQ36" i="57"/>
  <c r="BE55" i="57" s="1"/>
  <c r="AO36" i="57"/>
  <c r="AN36" i="57"/>
  <c r="AM36" i="57"/>
  <c r="AL36" i="57"/>
  <c r="AK36" i="57"/>
  <c r="Q36" i="57"/>
  <c r="G36" i="57"/>
  <c r="F36" i="57"/>
  <c r="E36" i="57"/>
  <c r="BE35" i="57"/>
  <c r="BD35" i="57"/>
  <c r="BC35" i="57"/>
  <c r="AU35" i="57"/>
  <c r="BE53" i="57" s="1"/>
  <c r="AT35" i="57"/>
  <c r="BE52" i="57" s="1"/>
  <c r="AS35" i="57"/>
  <c r="BE51" i="57" s="1"/>
  <c r="AR35" i="57"/>
  <c r="BE50" i="57" s="1"/>
  <c r="AQ35" i="57"/>
  <c r="BE49" i="57" s="1"/>
  <c r="AO35" i="57"/>
  <c r="AN35" i="57"/>
  <c r="AM35" i="57"/>
  <c r="AL35" i="57"/>
  <c r="AK35" i="57"/>
  <c r="Q35" i="57"/>
  <c r="O35" i="57"/>
  <c r="G35" i="57"/>
  <c r="F35" i="57"/>
  <c r="E35" i="57"/>
  <c r="BD34" i="57"/>
  <c r="BC34" i="57"/>
  <c r="Q34" i="57"/>
  <c r="E34" i="57"/>
  <c r="BE33" i="57"/>
  <c r="BD33" i="57"/>
  <c r="BC33" i="57"/>
  <c r="AU33" i="57"/>
  <c r="BE41" i="57" s="1"/>
  <c r="AT33" i="57"/>
  <c r="BE40" i="57" s="1"/>
  <c r="AS33" i="57"/>
  <c r="BE39" i="57" s="1"/>
  <c r="AR33" i="57"/>
  <c r="BE38" i="57" s="1"/>
  <c r="AQ33" i="57"/>
  <c r="BE37" i="57" s="1"/>
  <c r="AO33" i="57"/>
  <c r="AN33" i="57"/>
  <c r="AM33" i="57"/>
  <c r="AL33" i="57"/>
  <c r="AK33" i="57"/>
  <c r="Q33" i="57"/>
  <c r="O33" i="57"/>
  <c r="BE36" i="57" s="1"/>
  <c r="M33" i="57"/>
  <c r="L33" i="57"/>
  <c r="K33" i="57"/>
  <c r="J33" i="57"/>
  <c r="I33" i="57"/>
  <c r="G33" i="57"/>
  <c r="F33" i="57"/>
  <c r="E33" i="57"/>
  <c r="BD32" i="57"/>
  <c r="BC32" i="57"/>
  <c r="AZ32" i="57"/>
  <c r="BD31" i="57"/>
  <c r="BC31" i="57"/>
  <c r="BD30" i="57"/>
  <c r="BC30" i="57"/>
  <c r="D30" i="57"/>
  <c r="D40" i="57" s="1"/>
  <c r="BD29" i="57"/>
  <c r="BC29" i="57"/>
  <c r="Q29" i="57"/>
  <c r="M29" i="57"/>
  <c r="L29" i="57"/>
  <c r="K29" i="57"/>
  <c r="J29" i="57"/>
  <c r="I29" i="57"/>
  <c r="G29" i="57"/>
  <c r="F29" i="57"/>
  <c r="E29" i="57"/>
  <c r="BE28" i="57"/>
  <c r="BD28" i="57"/>
  <c r="BC28" i="57"/>
  <c r="Q28" i="57"/>
  <c r="O28" i="57"/>
  <c r="M28" i="57"/>
  <c r="L28" i="57"/>
  <c r="K28" i="57"/>
  <c r="J28" i="57"/>
  <c r="I28" i="57"/>
  <c r="G28" i="57"/>
  <c r="F28" i="57"/>
  <c r="E28" i="57"/>
  <c r="BE27" i="57"/>
  <c r="BD27" i="57"/>
  <c r="BC27" i="57"/>
  <c r="Q27" i="57"/>
  <c r="O27" i="57"/>
  <c r="BE34" i="57" s="1"/>
  <c r="M27" i="57"/>
  <c r="L27" i="57"/>
  <c r="K27" i="57"/>
  <c r="J27" i="57"/>
  <c r="I27" i="57"/>
  <c r="G27" i="57"/>
  <c r="F27" i="57"/>
  <c r="E27" i="57"/>
  <c r="BE26" i="57"/>
  <c r="BD26" i="57"/>
  <c r="BC26" i="57"/>
  <c r="Q26" i="57"/>
  <c r="O26" i="57"/>
  <c r="M26" i="57"/>
  <c r="L26" i="57"/>
  <c r="K26" i="57"/>
  <c r="J26" i="57"/>
  <c r="I26" i="57"/>
  <c r="G26" i="57"/>
  <c r="F26" i="57"/>
  <c r="E26" i="57"/>
  <c r="BE25" i="57"/>
  <c r="BD25" i="57"/>
  <c r="BC25" i="57"/>
  <c r="Q25" i="57"/>
  <c r="O25" i="57"/>
  <c r="BE32" i="57" s="1"/>
  <c r="M25" i="57"/>
  <c r="L25" i="57"/>
  <c r="K25" i="57"/>
  <c r="J25" i="57"/>
  <c r="I25" i="57"/>
  <c r="G25" i="57"/>
  <c r="F25" i="57"/>
  <c r="E25" i="57"/>
  <c r="BE24" i="57"/>
  <c r="BD24" i="57"/>
  <c r="BC24" i="57"/>
  <c r="AZ24" i="57"/>
  <c r="Q24" i="57"/>
  <c r="O24" i="57"/>
  <c r="M24" i="57"/>
  <c r="L24" i="57"/>
  <c r="K24" i="57"/>
  <c r="J24" i="57"/>
  <c r="I24" i="57"/>
  <c r="G24" i="57"/>
  <c r="F24" i="57"/>
  <c r="E24" i="57"/>
  <c r="BE23" i="57"/>
  <c r="BD23" i="57"/>
  <c r="BC23" i="57"/>
  <c r="Q23" i="57"/>
  <c r="O23" i="57"/>
  <c r="BE30" i="57" s="1"/>
  <c r="M23" i="57"/>
  <c r="L23" i="57"/>
  <c r="K23" i="57"/>
  <c r="J23" i="57"/>
  <c r="I23" i="57"/>
  <c r="G23" i="57"/>
  <c r="F23" i="57"/>
  <c r="E23" i="57"/>
  <c r="BE22" i="57"/>
  <c r="BD22" i="57"/>
  <c r="BC22" i="57"/>
  <c r="BC21" i="57"/>
  <c r="BA99" i="57" s="1"/>
  <c r="BB21" i="57"/>
  <c r="D21" i="57"/>
  <c r="BC20" i="57"/>
  <c r="AZ96" i="57" s="1"/>
  <c r="BB20" i="57"/>
  <c r="D20" i="57"/>
  <c r="O36" i="57" s="1"/>
  <c r="BE54" i="57" s="1"/>
  <c r="W18" i="57"/>
  <c r="V18" i="57"/>
  <c r="U18" i="57"/>
  <c r="T18" i="57"/>
  <c r="S18" i="57"/>
  <c r="Q18" i="57"/>
  <c r="W17" i="57"/>
  <c r="V17" i="57"/>
  <c r="U17" i="57"/>
  <c r="T17" i="57"/>
  <c r="S17" i="57"/>
  <c r="Q17" i="57"/>
  <c r="W16" i="57"/>
  <c r="V16" i="57"/>
  <c r="U16" i="57"/>
  <c r="T16" i="57"/>
  <c r="S16" i="57"/>
  <c r="Q16" i="57"/>
  <c r="W15" i="57"/>
  <c r="V15" i="57"/>
  <c r="U15" i="57"/>
  <c r="T15" i="57"/>
  <c r="S15" i="57"/>
  <c r="Q15" i="57"/>
  <c r="W14" i="57"/>
  <c r="V14" i="57"/>
  <c r="U14" i="57"/>
  <c r="T14" i="57"/>
  <c r="S14" i="57"/>
  <c r="Q14" i="57"/>
  <c r="W13" i="57"/>
  <c r="V13" i="57"/>
  <c r="U13" i="57"/>
  <c r="T13" i="57"/>
  <c r="S13" i="57"/>
  <c r="Q13" i="57"/>
  <c r="K30" i="57" l="1"/>
  <c r="K40" i="57" s="1"/>
  <c r="J30" i="57"/>
  <c r="J40" i="57" s="1"/>
  <c r="I30" i="57"/>
  <c r="I40" i="57" s="1"/>
  <c r="L30" i="57"/>
  <c r="L40" i="57" s="1"/>
  <c r="M30" i="57"/>
  <c r="M40" i="57" s="1"/>
  <c r="H50" i="57"/>
  <c r="BE79" i="57" s="1"/>
  <c r="I50" i="57"/>
  <c r="BE78" i="57" s="1"/>
  <c r="AZ38" i="57"/>
  <c r="AZ28" i="57"/>
  <c r="AZ93" i="57"/>
  <c r="AZ29" i="57"/>
  <c r="AZ51" i="57"/>
  <c r="AZ60" i="57"/>
  <c r="AZ23" i="57"/>
  <c r="AZ34" i="57"/>
  <c r="BA62" i="57"/>
  <c r="BA28" i="57"/>
  <c r="BA43" i="57"/>
  <c r="BA96" i="57"/>
  <c r="BA64" i="57"/>
  <c r="BA31" i="57"/>
  <c r="Q79" i="57"/>
  <c r="AM30" i="57"/>
  <c r="R79" i="57"/>
  <c r="BE83" i="57" s="1"/>
  <c r="AN30" i="57"/>
  <c r="AL30" i="57"/>
  <c r="AO30" i="57"/>
  <c r="AK30" i="57"/>
  <c r="C109" i="57"/>
  <c r="BE84" i="57"/>
  <c r="BA74" i="57"/>
  <c r="BA34" i="57"/>
  <c r="BA38" i="57"/>
  <c r="BA39" i="57"/>
  <c r="AZ40" i="57"/>
  <c r="BA45" i="57"/>
  <c r="BA51" i="57"/>
  <c r="AZ55" i="57"/>
  <c r="AZ71" i="57"/>
  <c r="AZ80" i="57"/>
  <c r="BA93" i="57"/>
  <c r="BE31" i="57"/>
  <c r="BA40" i="57"/>
  <c r="AZ47" i="57"/>
  <c r="BA55" i="57"/>
  <c r="AZ58" i="57"/>
  <c r="BA71" i="57"/>
  <c r="BA80" i="57"/>
  <c r="AZ100" i="57"/>
  <c r="BA47" i="57"/>
  <c r="BA58" i="57"/>
  <c r="AZ61" i="57"/>
  <c r="AZ67" i="57"/>
  <c r="AZ76" i="57"/>
  <c r="AZ97" i="57"/>
  <c r="BA100" i="57"/>
  <c r="AZ25" i="57"/>
  <c r="BA32" i="57"/>
  <c r="O34" i="57"/>
  <c r="AZ35" i="57"/>
  <c r="O38" i="57"/>
  <c r="BE66" i="57" s="1"/>
  <c r="AZ49" i="57"/>
  <c r="BA61" i="57"/>
  <c r="BA67" i="57"/>
  <c r="BA76" i="57"/>
  <c r="AZ94" i="57"/>
  <c r="BA97" i="57"/>
  <c r="BA23" i="57"/>
  <c r="BA25" i="57"/>
  <c r="BA35" i="57"/>
  <c r="O39" i="57"/>
  <c r="BE72" i="57" s="1"/>
  <c r="AZ42" i="57"/>
  <c r="BA49" i="57"/>
  <c r="AZ52" i="57"/>
  <c r="AZ65" i="57"/>
  <c r="AZ73" i="57"/>
  <c r="AZ83" i="57"/>
  <c r="AZ85" i="57"/>
  <c r="AZ87" i="57"/>
  <c r="AZ89" i="57"/>
  <c r="AZ91" i="57"/>
  <c r="BA94" i="57"/>
  <c r="AZ27" i="57"/>
  <c r="BA42" i="57"/>
  <c r="BA52" i="57"/>
  <c r="AZ54" i="57"/>
  <c r="BA65" i="57"/>
  <c r="BA73" i="57"/>
  <c r="BA83" i="57"/>
  <c r="BA85" i="57"/>
  <c r="BA87" i="57"/>
  <c r="BA89" i="57"/>
  <c r="BA91" i="57"/>
  <c r="BA27" i="57"/>
  <c r="AZ44" i="57"/>
  <c r="BA54" i="57"/>
  <c r="AZ57" i="57"/>
  <c r="AZ63" i="57"/>
  <c r="AZ70" i="57"/>
  <c r="AZ78" i="57"/>
  <c r="AZ81" i="57"/>
  <c r="BA57" i="57"/>
  <c r="BA63" i="57"/>
  <c r="BA78" i="57"/>
  <c r="BA81" i="57"/>
  <c r="AZ98" i="57"/>
  <c r="BA44" i="57"/>
  <c r="BA70" i="57"/>
  <c r="AZ22" i="57"/>
  <c r="BA29" i="57"/>
  <c r="AZ30" i="57"/>
  <c r="BA36" i="57"/>
  <c r="AZ46" i="57"/>
  <c r="BA60" i="57"/>
  <c r="BA68" i="57"/>
  <c r="AZ75" i="57"/>
  <c r="AZ95" i="57"/>
  <c r="BA98" i="57"/>
  <c r="BA22" i="57"/>
  <c r="BA30" i="57"/>
  <c r="BA46" i="57"/>
  <c r="BA75" i="57"/>
  <c r="BA95" i="57"/>
  <c r="AZ41" i="57"/>
  <c r="AZ48" i="57"/>
  <c r="AZ50" i="57"/>
  <c r="AZ53" i="57"/>
  <c r="AZ72" i="57"/>
  <c r="BA24" i="57"/>
  <c r="O29" i="57"/>
  <c r="O30" i="57" s="1"/>
  <c r="O40" i="57" s="1"/>
  <c r="BE29" i="57"/>
  <c r="AZ33" i="57"/>
  <c r="AZ37" i="57"/>
  <c r="BA41" i="57"/>
  <c r="BA48" i="57"/>
  <c r="BA50" i="57"/>
  <c r="BA53" i="57"/>
  <c r="AZ56" i="57"/>
  <c r="AZ66" i="57"/>
  <c r="BA72" i="57"/>
  <c r="AZ92" i="57"/>
  <c r="AZ26" i="57"/>
  <c r="BA33" i="57"/>
  <c r="BA37" i="57"/>
  <c r="BA56" i="57"/>
  <c r="AZ59" i="57"/>
  <c r="BA66" i="57"/>
  <c r="AZ69" i="57"/>
  <c r="AZ77" i="57"/>
  <c r="AZ79" i="57"/>
  <c r="AZ82" i="57"/>
  <c r="AZ84" i="57"/>
  <c r="AZ86" i="57"/>
  <c r="AZ88" i="57"/>
  <c r="AZ90" i="57"/>
  <c r="BA92" i="57"/>
  <c r="AZ99" i="57"/>
  <c r="BA26" i="57"/>
  <c r="AZ31" i="57"/>
  <c r="AZ43" i="57"/>
  <c r="BA59" i="57"/>
  <c r="AZ62" i="57"/>
  <c r="AZ64" i="57"/>
  <c r="BA69" i="57"/>
  <c r="BA77" i="57"/>
  <c r="BA79" i="57"/>
  <c r="BA82" i="57"/>
  <c r="BA84" i="57"/>
  <c r="BA86" i="57"/>
  <c r="BA88" i="57"/>
  <c r="BA90" i="57"/>
  <c r="BE42" i="57" l="1"/>
  <c r="D109" i="57"/>
  <c r="BE82" i="57"/>
  <c r="D104" i="56" l="1"/>
  <c r="E103" i="56"/>
  <c r="E102" i="56"/>
  <c r="E101" i="56"/>
  <c r="BE100" i="56"/>
  <c r="BC100" i="56"/>
  <c r="E100" i="56"/>
  <c r="BE99" i="56"/>
  <c r="BC99" i="56"/>
  <c r="E99" i="56"/>
  <c r="BE98" i="56"/>
  <c r="BC98" i="56"/>
  <c r="E98" i="56"/>
  <c r="BE97" i="56"/>
  <c r="BC97" i="56"/>
  <c r="E97" i="56"/>
  <c r="BE96" i="56"/>
  <c r="BC96" i="56"/>
  <c r="BA96" i="56"/>
  <c r="E96" i="56"/>
  <c r="BE95" i="56"/>
  <c r="BC95" i="56"/>
  <c r="BE94" i="56"/>
  <c r="BC94" i="56"/>
  <c r="BE93" i="56"/>
  <c r="BC93" i="56"/>
  <c r="BE92" i="56"/>
  <c r="BC92" i="56"/>
  <c r="BE91" i="56"/>
  <c r="BC91" i="56"/>
  <c r="S91" i="56"/>
  <c r="R91" i="56"/>
  <c r="Q91" i="56"/>
  <c r="O91" i="56"/>
  <c r="BE90" i="56"/>
  <c r="BC90" i="56"/>
  <c r="S90" i="56"/>
  <c r="R90" i="56"/>
  <c r="Q90" i="56"/>
  <c r="O90" i="56"/>
  <c r="BE89" i="56"/>
  <c r="BC89" i="56"/>
  <c r="S89" i="56"/>
  <c r="R89" i="56"/>
  <c r="Q89" i="56"/>
  <c r="O89" i="56"/>
  <c r="BD88" i="56"/>
  <c r="S88" i="56"/>
  <c r="R88" i="56"/>
  <c r="Q88" i="56"/>
  <c r="O88" i="56"/>
  <c r="BE87" i="56"/>
  <c r="BD87" i="56"/>
  <c r="S87" i="56"/>
  <c r="R87" i="56"/>
  <c r="Q87" i="56"/>
  <c r="O87" i="56"/>
  <c r="BD86" i="56"/>
  <c r="S86" i="56"/>
  <c r="R86" i="56"/>
  <c r="Q86" i="56"/>
  <c r="O86" i="56"/>
  <c r="BD85" i="56"/>
  <c r="S85" i="56"/>
  <c r="R85" i="56"/>
  <c r="Q85" i="56"/>
  <c r="O85" i="56"/>
  <c r="BD84" i="56"/>
  <c r="S84" i="56"/>
  <c r="R84" i="56"/>
  <c r="Q84" i="56"/>
  <c r="O84" i="56"/>
  <c r="BD83" i="56"/>
  <c r="S83" i="56"/>
  <c r="R83" i="56"/>
  <c r="Q83" i="56"/>
  <c r="O83" i="56"/>
  <c r="BD82" i="56"/>
  <c r="BD81" i="56"/>
  <c r="BC81" i="56"/>
  <c r="BB81" i="56"/>
  <c r="BD80" i="56"/>
  <c r="BC80" i="56"/>
  <c r="BB80" i="56"/>
  <c r="BD79" i="56"/>
  <c r="BD78" i="56"/>
  <c r="O78" i="56"/>
  <c r="E78" i="56"/>
  <c r="R78" i="56" s="1"/>
  <c r="D78" i="56"/>
  <c r="Q78" i="56" s="1"/>
  <c r="BD77" i="56"/>
  <c r="BC77" i="56"/>
  <c r="O77" i="56"/>
  <c r="E77" i="56"/>
  <c r="R77" i="56" s="1"/>
  <c r="D77" i="56"/>
  <c r="Q77" i="56" s="1"/>
  <c r="BD76" i="56"/>
  <c r="BC76" i="56"/>
  <c r="O76" i="56"/>
  <c r="E76" i="56"/>
  <c r="R76" i="56" s="1"/>
  <c r="D76" i="56"/>
  <c r="Q76" i="56" s="1"/>
  <c r="BD75" i="56"/>
  <c r="BC75" i="56"/>
  <c r="O75" i="56"/>
  <c r="E75" i="56"/>
  <c r="R75" i="56" s="1"/>
  <c r="D75" i="56"/>
  <c r="Q75" i="56" s="1"/>
  <c r="BD74" i="56"/>
  <c r="BC74" i="56"/>
  <c r="O74" i="56"/>
  <c r="E74" i="56"/>
  <c r="R74" i="56" s="1"/>
  <c r="D74" i="56"/>
  <c r="Q74" i="56" s="1"/>
  <c r="BD73" i="56"/>
  <c r="BC73" i="56"/>
  <c r="O73" i="56"/>
  <c r="E73" i="56"/>
  <c r="R73" i="56" s="1"/>
  <c r="D73" i="56"/>
  <c r="Q73" i="56" s="1"/>
  <c r="BD72" i="56"/>
  <c r="BC72" i="56"/>
  <c r="O72" i="56"/>
  <c r="E72" i="56"/>
  <c r="R72" i="56" s="1"/>
  <c r="D72" i="56"/>
  <c r="Q72" i="56" s="1"/>
  <c r="BD71" i="56"/>
  <c r="BC71" i="56"/>
  <c r="O71" i="56"/>
  <c r="E71" i="56"/>
  <c r="R71" i="56" s="1"/>
  <c r="D71" i="56"/>
  <c r="Q71" i="56" s="1"/>
  <c r="BD70" i="56"/>
  <c r="BC70" i="56"/>
  <c r="O70" i="56"/>
  <c r="E70" i="56"/>
  <c r="R70" i="56" s="1"/>
  <c r="D70" i="56"/>
  <c r="Q70" i="56" s="1"/>
  <c r="BD69" i="56"/>
  <c r="BC69" i="56"/>
  <c r="BD68" i="56"/>
  <c r="BC68" i="56"/>
  <c r="BD67" i="56"/>
  <c r="BC67" i="56"/>
  <c r="L67" i="56"/>
  <c r="K67" i="56"/>
  <c r="BE66" i="56"/>
  <c r="BD66" i="56"/>
  <c r="BC66" i="56"/>
  <c r="L66" i="56"/>
  <c r="K66" i="56"/>
  <c r="BD65" i="56"/>
  <c r="BC65" i="56"/>
  <c r="L65" i="56"/>
  <c r="K65" i="56"/>
  <c r="BD64" i="56"/>
  <c r="BC64" i="56"/>
  <c r="BA64" i="56"/>
  <c r="L64" i="56"/>
  <c r="K64" i="56"/>
  <c r="BD63" i="56"/>
  <c r="BC63" i="56"/>
  <c r="L63" i="56"/>
  <c r="K63" i="56"/>
  <c r="BD62" i="56"/>
  <c r="BC62" i="56"/>
  <c r="BA62" i="56"/>
  <c r="L62" i="56"/>
  <c r="K62" i="56"/>
  <c r="BD61" i="56"/>
  <c r="BC61" i="56"/>
  <c r="L61" i="56"/>
  <c r="K61" i="56"/>
  <c r="BD60" i="56"/>
  <c r="BC60" i="56"/>
  <c r="L60" i="56"/>
  <c r="K60" i="56"/>
  <c r="BD59" i="56"/>
  <c r="BC59" i="56"/>
  <c r="L59" i="56"/>
  <c r="K59" i="56"/>
  <c r="BD58" i="56"/>
  <c r="BC58" i="56"/>
  <c r="L58" i="56"/>
  <c r="K58" i="56"/>
  <c r="BD57" i="56"/>
  <c r="BC57" i="56"/>
  <c r="L57" i="56"/>
  <c r="K57" i="56"/>
  <c r="BD56" i="56"/>
  <c r="BC56" i="56"/>
  <c r="L56" i="56"/>
  <c r="K56" i="56"/>
  <c r="BD55" i="56"/>
  <c r="BC55" i="56"/>
  <c r="L55" i="56"/>
  <c r="K55" i="56"/>
  <c r="BD54" i="56"/>
  <c r="BC54" i="56"/>
  <c r="L54" i="56"/>
  <c r="K54" i="56"/>
  <c r="BD53" i="56"/>
  <c r="BC53" i="56"/>
  <c r="BD52" i="56"/>
  <c r="BC52" i="56"/>
  <c r="BD51" i="56"/>
  <c r="BC51" i="56"/>
  <c r="BD50" i="56"/>
  <c r="BC50" i="56"/>
  <c r="BD49" i="56"/>
  <c r="BC49" i="56"/>
  <c r="I49" i="56"/>
  <c r="H49" i="56"/>
  <c r="D49" i="56"/>
  <c r="F49" i="56" s="1"/>
  <c r="BE48" i="56"/>
  <c r="BD48" i="56"/>
  <c r="BC48" i="56"/>
  <c r="I48" i="56"/>
  <c r="H48" i="56"/>
  <c r="D48" i="56"/>
  <c r="F48" i="56" s="1"/>
  <c r="BD47" i="56"/>
  <c r="BC47" i="56"/>
  <c r="I47" i="56"/>
  <c r="H47" i="56"/>
  <c r="D47" i="56"/>
  <c r="F47" i="56" s="1"/>
  <c r="BD46" i="56"/>
  <c r="BC46" i="56"/>
  <c r="I46" i="56"/>
  <c r="H46" i="56"/>
  <c r="D46" i="56"/>
  <c r="F46" i="56" s="1"/>
  <c r="BD45" i="56"/>
  <c r="BC45" i="56"/>
  <c r="I45" i="56"/>
  <c r="H45" i="56"/>
  <c r="D45" i="56"/>
  <c r="F45" i="56" s="1"/>
  <c r="BD44" i="56"/>
  <c r="BC44" i="56"/>
  <c r="I44" i="56"/>
  <c r="H44" i="56"/>
  <c r="D44" i="56"/>
  <c r="F44" i="56" s="1"/>
  <c r="BD43" i="56"/>
  <c r="BC43" i="56"/>
  <c r="BA43" i="56"/>
  <c r="I43" i="56"/>
  <c r="H43" i="56"/>
  <c r="D43" i="56"/>
  <c r="F43" i="56" s="1"/>
  <c r="BD42" i="56"/>
  <c r="BC42" i="56"/>
  <c r="BD41" i="56"/>
  <c r="BC41" i="56"/>
  <c r="BD40" i="56"/>
  <c r="BC40" i="56"/>
  <c r="D40" i="56"/>
  <c r="BD39" i="56"/>
  <c r="BC39" i="56"/>
  <c r="AU39" i="56"/>
  <c r="BE77" i="56" s="1"/>
  <c r="AT39" i="56"/>
  <c r="BE76" i="56" s="1"/>
  <c r="AS39" i="56"/>
  <c r="BE75" i="56" s="1"/>
  <c r="AR39" i="56"/>
  <c r="BE74" i="56" s="1"/>
  <c r="AQ39" i="56"/>
  <c r="BE73" i="56" s="1"/>
  <c r="AO39" i="56"/>
  <c r="AN39" i="56"/>
  <c r="AM39" i="56"/>
  <c r="AL39" i="56"/>
  <c r="AK39" i="56"/>
  <c r="BD38" i="56"/>
  <c r="BC38" i="56"/>
  <c r="AU38" i="56"/>
  <c r="BE71" i="56" s="1"/>
  <c r="AT38" i="56"/>
  <c r="BE70" i="56" s="1"/>
  <c r="AS38" i="56"/>
  <c r="BE69" i="56" s="1"/>
  <c r="AR38" i="56"/>
  <c r="BE68" i="56" s="1"/>
  <c r="AQ38" i="56"/>
  <c r="BE67" i="56" s="1"/>
  <c r="AO38" i="56"/>
  <c r="AN38" i="56"/>
  <c r="AM38" i="56"/>
  <c r="AL38" i="56"/>
  <c r="AK38" i="56"/>
  <c r="Q38" i="56"/>
  <c r="O38" i="56"/>
  <c r="G38" i="56"/>
  <c r="F38" i="56"/>
  <c r="E38" i="56"/>
  <c r="BD37" i="56"/>
  <c r="BC37" i="56"/>
  <c r="AU37" i="56"/>
  <c r="BE65" i="56" s="1"/>
  <c r="AT37" i="56"/>
  <c r="BE64" i="56" s="1"/>
  <c r="AS37" i="56"/>
  <c r="BE63" i="56" s="1"/>
  <c r="AR37" i="56"/>
  <c r="BE62" i="56" s="1"/>
  <c r="AQ37" i="56"/>
  <c r="BE61" i="56" s="1"/>
  <c r="AO37" i="56"/>
  <c r="AN37" i="56"/>
  <c r="AM37" i="56"/>
  <c r="AL37" i="56"/>
  <c r="AK37" i="56"/>
  <c r="Q37" i="56"/>
  <c r="O37" i="56"/>
  <c r="BE60" i="56" s="1"/>
  <c r="G37" i="56"/>
  <c r="F37" i="56"/>
  <c r="E37" i="56"/>
  <c r="BD36" i="56"/>
  <c r="BC36" i="56"/>
  <c r="AU36" i="56"/>
  <c r="BE59" i="56" s="1"/>
  <c r="AT36" i="56"/>
  <c r="BE58" i="56" s="1"/>
  <c r="AS36" i="56"/>
  <c r="BE57" i="56" s="1"/>
  <c r="AR36" i="56"/>
  <c r="BE56" i="56" s="1"/>
  <c r="AQ36" i="56"/>
  <c r="BE55" i="56" s="1"/>
  <c r="AO36" i="56"/>
  <c r="AN36" i="56"/>
  <c r="AM36" i="56"/>
  <c r="AL36" i="56"/>
  <c r="AK36" i="56"/>
  <c r="Q36" i="56"/>
  <c r="G36" i="56"/>
  <c r="F36" i="56"/>
  <c r="E36" i="56"/>
  <c r="BD35" i="56"/>
  <c r="BC35" i="56"/>
  <c r="AU35" i="56"/>
  <c r="BE53" i="56" s="1"/>
  <c r="AT35" i="56"/>
  <c r="BE52" i="56" s="1"/>
  <c r="AS35" i="56"/>
  <c r="BE51" i="56" s="1"/>
  <c r="AR35" i="56"/>
  <c r="BE50" i="56" s="1"/>
  <c r="AQ35" i="56"/>
  <c r="BE49" i="56" s="1"/>
  <c r="AO35" i="56"/>
  <c r="AN35" i="56"/>
  <c r="AM35" i="56"/>
  <c r="AL35" i="56"/>
  <c r="AK35" i="56"/>
  <c r="Q35" i="56"/>
  <c r="O35" i="56"/>
  <c r="G35" i="56"/>
  <c r="F35" i="56"/>
  <c r="E35" i="56"/>
  <c r="BD34" i="56"/>
  <c r="BC34" i="56"/>
  <c r="Q34" i="56"/>
  <c r="O34" i="56"/>
  <c r="E34" i="56"/>
  <c r="BE33" i="56"/>
  <c r="BD33" i="56"/>
  <c r="BC33" i="56"/>
  <c r="AU33" i="56"/>
  <c r="BE41" i="56" s="1"/>
  <c r="AT33" i="56"/>
  <c r="BE40" i="56" s="1"/>
  <c r="AS33" i="56"/>
  <c r="BE39" i="56" s="1"/>
  <c r="AR33" i="56"/>
  <c r="BE38" i="56" s="1"/>
  <c r="AQ33" i="56"/>
  <c r="BE37" i="56" s="1"/>
  <c r="AO33" i="56"/>
  <c r="AN33" i="56"/>
  <c r="AM33" i="56"/>
  <c r="AL33" i="56"/>
  <c r="AK33" i="56"/>
  <c r="Q33" i="56"/>
  <c r="O33" i="56"/>
  <c r="BE36" i="56" s="1"/>
  <c r="M33" i="56"/>
  <c r="L33" i="56"/>
  <c r="K33" i="56"/>
  <c r="J33" i="56"/>
  <c r="I33" i="56"/>
  <c r="G33" i="56"/>
  <c r="F33" i="56"/>
  <c r="E33" i="56"/>
  <c r="BD32" i="56"/>
  <c r="BC32" i="56"/>
  <c r="BD31" i="56"/>
  <c r="BC31" i="56"/>
  <c r="BA31" i="56"/>
  <c r="BD30" i="56"/>
  <c r="BC30" i="56"/>
  <c r="D30" i="56"/>
  <c r="BD29" i="56"/>
  <c r="BC29" i="56"/>
  <c r="Q29" i="56"/>
  <c r="M29" i="56"/>
  <c r="L29" i="56"/>
  <c r="K29" i="56"/>
  <c r="J29" i="56"/>
  <c r="I29" i="56"/>
  <c r="G29" i="56"/>
  <c r="F29" i="56"/>
  <c r="E29" i="56"/>
  <c r="BE28" i="56"/>
  <c r="BD28" i="56"/>
  <c r="BC28" i="56"/>
  <c r="BA28" i="56"/>
  <c r="Q28" i="56"/>
  <c r="O28" i="56"/>
  <c r="BE35" i="56" s="1"/>
  <c r="M28" i="56"/>
  <c r="L28" i="56"/>
  <c r="K28" i="56"/>
  <c r="J28" i="56"/>
  <c r="I28" i="56"/>
  <c r="G28" i="56"/>
  <c r="F28" i="56"/>
  <c r="E28" i="56"/>
  <c r="BE27" i="56"/>
  <c r="BD27" i="56"/>
  <c r="BC27" i="56"/>
  <c r="Q27" i="56"/>
  <c r="O27" i="56"/>
  <c r="BE34" i="56" s="1"/>
  <c r="M27" i="56"/>
  <c r="L27" i="56"/>
  <c r="K27" i="56"/>
  <c r="J27" i="56"/>
  <c r="I27" i="56"/>
  <c r="G27" i="56"/>
  <c r="F27" i="56"/>
  <c r="E27" i="56"/>
  <c r="BE26" i="56"/>
  <c r="BD26" i="56"/>
  <c r="BC26" i="56"/>
  <c r="Q26" i="56"/>
  <c r="O26" i="56"/>
  <c r="M26" i="56"/>
  <c r="L26" i="56"/>
  <c r="K26" i="56"/>
  <c r="J26" i="56"/>
  <c r="I26" i="56"/>
  <c r="G26" i="56"/>
  <c r="F26" i="56"/>
  <c r="E26" i="56"/>
  <c r="BE25" i="56"/>
  <c r="BD25" i="56"/>
  <c r="BC25" i="56"/>
  <c r="BA25" i="56"/>
  <c r="Q25" i="56"/>
  <c r="O25" i="56"/>
  <c r="BE32" i="56" s="1"/>
  <c r="M25" i="56"/>
  <c r="L25" i="56"/>
  <c r="K25" i="56"/>
  <c r="J25" i="56"/>
  <c r="I25" i="56"/>
  <c r="G25" i="56"/>
  <c r="F25" i="56"/>
  <c r="E25" i="56"/>
  <c r="BE24" i="56"/>
  <c r="BD24" i="56"/>
  <c r="BC24" i="56"/>
  <c r="Q24" i="56"/>
  <c r="O24" i="56"/>
  <c r="M24" i="56"/>
  <c r="L24" i="56"/>
  <c r="K24" i="56"/>
  <c r="J24" i="56"/>
  <c r="I24" i="56"/>
  <c r="G24" i="56"/>
  <c r="F24" i="56"/>
  <c r="E24" i="56"/>
  <c r="BE23" i="56"/>
  <c r="BD23" i="56"/>
  <c r="BC23" i="56"/>
  <c r="BA23" i="56"/>
  <c r="Q23" i="56"/>
  <c r="O23" i="56"/>
  <c r="BE30" i="56" s="1"/>
  <c r="M23" i="56"/>
  <c r="L23" i="56"/>
  <c r="K23" i="56"/>
  <c r="J23" i="56"/>
  <c r="I23" i="56"/>
  <c r="G23" i="56"/>
  <c r="F23" i="56"/>
  <c r="E23" i="56"/>
  <c r="BE22" i="56"/>
  <c r="BD22" i="56"/>
  <c r="BC22" i="56"/>
  <c r="BC21" i="56"/>
  <c r="BA99" i="56" s="1"/>
  <c r="BB21" i="56"/>
  <c r="D21" i="56"/>
  <c r="BC20" i="56"/>
  <c r="AZ96" i="56" s="1"/>
  <c r="BB20" i="56"/>
  <c r="D20" i="56"/>
  <c r="O36" i="56" s="1"/>
  <c r="BE54" i="56" s="1"/>
  <c r="W18" i="56"/>
  <c r="V18" i="56"/>
  <c r="U18" i="56"/>
  <c r="T18" i="56"/>
  <c r="S18" i="56"/>
  <c r="Q18" i="56"/>
  <c r="W17" i="56"/>
  <c r="V17" i="56"/>
  <c r="U17" i="56"/>
  <c r="T17" i="56"/>
  <c r="S17" i="56"/>
  <c r="Q17" i="56"/>
  <c r="W16" i="56"/>
  <c r="V16" i="56"/>
  <c r="U16" i="56"/>
  <c r="T16" i="56"/>
  <c r="S16" i="56"/>
  <c r="Q16" i="56"/>
  <c r="W15" i="56"/>
  <c r="V15" i="56"/>
  <c r="U15" i="56"/>
  <c r="T15" i="56"/>
  <c r="S15" i="56"/>
  <c r="Q15" i="56"/>
  <c r="W14" i="56"/>
  <c r="V14" i="56"/>
  <c r="U14" i="56"/>
  <c r="T14" i="56"/>
  <c r="S14" i="56"/>
  <c r="Q14" i="56"/>
  <c r="W13" i="56"/>
  <c r="V13" i="56"/>
  <c r="U13" i="56"/>
  <c r="T13" i="56"/>
  <c r="S13" i="56"/>
  <c r="Q13" i="56"/>
  <c r="C109" i="55"/>
  <c r="C109" i="53"/>
  <c r="C109" i="41"/>
  <c r="C109" i="51"/>
  <c r="C109" i="40"/>
  <c r="C109" i="39"/>
  <c r="C109" i="31"/>
  <c r="C109" i="28"/>
  <c r="C109" i="24"/>
  <c r="C109" i="42"/>
  <c r="S12" i="70" l="1"/>
  <c r="S20" i="70" s="1"/>
  <c r="Q12" i="70"/>
  <c r="V12" i="70"/>
  <c r="V20" i="70" s="1"/>
  <c r="W12" i="70"/>
  <c r="W20" i="70" s="1"/>
  <c r="U12" i="70"/>
  <c r="U20" i="70" s="1"/>
  <c r="T12" i="70"/>
  <c r="T20" i="70" s="1"/>
  <c r="W12" i="69"/>
  <c r="W20" i="69" s="1"/>
  <c r="M23" i="69" s="1"/>
  <c r="V12" i="69"/>
  <c r="V20" i="69" s="1"/>
  <c r="L23" i="69" s="1"/>
  <c r="U12" i="69"/>
  <c r="U20" i="69" s="1"/>
  <c r="K23" i="69" s="1"/>
  <c r="T12" i="69"/>
  <c r="T20" i="69" s="1"/>
  <c r="J23" i="69" s="1"/>
  <c r="S12" i="69"/>
  <c r="S20" i="69" s="1"/>
  <c r="I23" i="69" s="1"/>
  <c r="Q12" i="69"/>
  <c r="T12" i="67"/>
  <c r="T20" i="67" s="1"/>
  <c r="AL34" i="67" s="1"/>
  <c r="S12" i="67"/>
  <c r="S20" i="67" s="1"/>
  <c r="AK34" i="67" s="1"/>
  <c r="Q12" i="67"/>
  <c r="Q20" i="67" s="1"/>
  <c r="S12" i="68"/>
  <c r="S20" i="68" s="1"/>
  <c r="AK34" i="68" s="1"/>
  <c r="T12" i="65"/>
  <c r="T20" i="65" s="1"/>
  <c r="AL34" i="65" s="1"/>
  <c r="W12" i="68"/>
  <c r="W20" i="68" s="1"/>
  <c r="AO34" i="68" s="1"/>
  <c r="V12" i="68"/>
  <c r="V20" i="68" s="1"/>
  <c r="AN34" i="68" s="1"/>
  <c r="W12" i="65"/>
  <c r="W20" i="65" s="1"/>
  <c r="AO34" i="65" s="1"/>
  <c r="W12" i="67"/>
  <c r="W20" i="67" s="1"/>
  <c r="AO34" i="67" s="1"/>
  <c r="U12" i="68"/>
  <c r="U20" i="68" s="1"/>
  <c r="AM34" i="68" s="1"/>
  <c r="V12" i="65"/>
  <c r="V20" i="65" s="1"/>
  <c r="AN34" i="65" s="1"/>
  <c r="T12" i="68"/>
  <c r="T20" i="68" s="1"/>
  <c r="AL34" i="68" s="1"/>
  <c r="U12" i="65"/>
  <c r="U20" i="65" s="1"/>
  <c r="AM34" i="65" s="1"/>
  <c r="Q12" i="68"/>
  <c r="Q20" i="68" s="1"/>
  <c r="V12" i="67"/>
  <c r="V20" i="67" s="1"/>
  <c r="AN34" i="67" s="1"/>
  <c r="S12" i="65"/>
  <c r="S20" i="65" s="1"/>
  <c r="AK34" i="65" s="1"/>
  <c r="U12" i="67"/>
  <c r="U20" i="67" s="1"/>
  <c r="AM34" i="67" s="1"/>
  <c r="Q12" i="65"/>
  <c r="Q12" i="64"/>
  <c r="V12" i="64"/>
  <c r="V20" i="64" s="1"/>
  <c r="U12" i="64"/>
  <c r="U20" i="64" s="1"/>
  <c r="S12" i="64"/>
  <c r="S20" i="64" s="1"/>
  <c r="W12" i="64"/>
  <c r="W20" i="64" s="1"/>
  <c r="T12" i="64"/>
  <c r="T20" i="64" s="1"/>
  <c r="T12" i="63"/>
  <c r="T20" i="63" s="1"/>
  <c r="U12" i="63"/>
  <c r="U20" i="63" s="1"/>
  <c r="V12" i="63"/>
  <c r="V20" i="63" s="1"/>
  <c r="W12" i="63"/>
  <c r="W20" i="63" s="1"/>
  <c r="S12" i="63"/>
  <c r="S20" i="63" s="1"/>
  <c r="Q12" i="63"/>
  <c r="R92" i="56"/>
  <c r="BE85" i="56" s="1"/>
  <c r="S92" i="56"/>
  <c r="BE86" i="56" s="1"/>
  <c r="AZ32" i="56"/>
  <c r="AZ93" i="56"/>
  <c r="AZ23" i="56"/>
  <c r="AZ39" i="56"/>
  <c r="AZ51" i="56"/>
  <c r="W12" i="56"/>
  <c r="W20" i="56" s="1"/>
  <c r="AO34" i="56" s="1"/>
  <c r="I30" i="56"/>
  <c r="I40" i="56" s="1"/>
  <c r="S12" i="57"/>
  <c r="S20" i="57" s="1"/>
  <c r="AK34" i="57" s="1"/>
  <c r="Q12" i="57"/>
  <c r="Q20" i="57" s="1"/>
  <c r="U12" i="57"/>
  <c r="U20" i="57" s="1"/>
  <c r="AM34" i="57" s="1"/>
  <c r="W12" i="57"/>
  <c r="W20" i="57" s="1"/>
  <c r="AO34" i="57" s="1"/>
  <c r="T12" i="57"/>
  <c r="T20" i="57" s="1"/>
  <c r="AL34" i="57" s="1"/>
  <c r="V12" i="57"/>
  <c r="V20" i="57" s="1"/>
  <c r="AN34" i="57" s="1"/>
  <c r="Q12" i="56"/>
  <c r="Q20" i="56" s="1"/>
  <c r="S12" i="56"/>
  <c r="S20" i="56" s="1"/>
  <c r="AK34" i="56" s="1"/>
  <c r="AQ34" i="56" s="1"/>
  <c r="BE43" i="56" s="1"/>
  <c r="T12" i="56"/>
  <c r="T20" i="56" s="1"/>
  <c r="AL34" i="56" s="1"/>
  <c r="AR34" i="56" s="1"/>
  <c r="BE44" i="56" s="1"/>
  <c r="U12" i="56"/>
  <c r="U20" i="56" s="1"/>
  <c r="AM34" i="56" s="1"/>
  <c r="V12" i="56"/>
  <c r="V20" i="56" s="1"/>
  <c r="AN34" i="56" s="1"/>
  <c r="M30" i="56"/>
  <c r="M40" i="56" s="1"/>
  <c r="Q92" i="56"/>
  <c r="H50" i="56"/>
  <c r="BE79" i="56" s="1"/>
  <c r="Q79" i="56"/>
  <c r="D109" i="56" s="1"/>
  <c r="J30" i="56"/>
  <c r="J40" i="56" s="1"/>
  <c r="K30" i="56"/>
  <c r="K40" i="56" s="1"/>
  <c r="I50" i="56"/>
  <c r="BE78" i="56" s="1"/>
  <c r="L30" i="56"/>
  <c r="L40" i="56" s="1"/>
  <c r="AZ45" i="56"/>
  <c r="AZ34" i="56"/>
  <c r="AZ28" i="56"/>
  <c r="AZ38" i="56"/>
  <c r="AZ74" i="56"/>
  <c r="BA74" i="56"/>
  <c r="C109" i="56"/>
  <c r="BE84" i="56"/>
  <c r="AM30" i="56"/>
  <c r="AN30" i="56"/>
  <c r="R79" i="56"/>
  <c r="BE83" i="56" s="1"/>
  <c r="AO30" i="56"/>
  <c r="AK30" i="56"/>
  <c r="AL30" i="56"/>
  <c r="BA34" i="56"/>
  <c r="BA38" i="56"/>
  <c r="BA39" i="56"/>
  <c r="AZ40" i="56"/>
  <c r="BA45" i="56"/>
  <c r="BA51" i="56"/>
  <c r="AZ55" i="56"/>
  <c r="AZ71" i="56"/>
  <c r="AZ80" i="56"/>
  <c r="BA93" i="56"/>
  <c r="BE31" i="56"/>
  <c r="BA40" i="56"/>
  <c r="AZ47" i="56"/>
  <c r="BA55" i="56"/>
  <c r="AZ58" i="56"/>
  <c r="BA71" i="56"/>
  <c r="BA80" i="56"/>
  <c r="AZ100" i="56"/>
  <c r="BA47" i="56"/>
  <c r="BA58" i="56"/>
  <c r="AZ61" i="56"/>
  <c r="AZ67" i="56"/>
  <c r="AZ76" i="56"/>
  <c r="AZ97" i="56"/>
  <c r="BA100" i="56"/>
  <c r="AZ25" i="56"/>
  <c r="BA32" i="56"/>
  <c r="AZ35" i="56"/>
  <c r="AZ49" i="56"/>
  <c r="BA61" i="56"/>
  <c r="BA67" i="56"/>
  <c r="BA76" i="56"/>
  <c r="AZ94" i="56"/>
  <c r="BA97" i="56"/>
  <c r="BA35" i="56"/>
  <c r="O39" i="56"/>
  <c r="BE72" i="56" s="1"/>
  <c r="AZ42" i="56"/>
  <c r="BA49" i="56"/>
  <c r="AZ52" i="56"/>
  <c r="AZ65" i="56"/>
  <c r="AZ73" i="56"/>
  <c r="AZ83" i="56"/>
  <c r="AZ85" i="56"/>
  <c r="AZ87" i="56"/>
  <c r="AZ89" i="56"/>
  <c r="AZ91" i="56"/>
  <c r="BA94" i="56"/>
  <c r="AZ27" i="56"/>
  <c r="BA42" i="56"/>
  <c r="BA52" i="56"/>
  <c r="AZ54" i="56"/>
  <c r="BA65" i="56"/>
  <c r="BA73" i="56"/>
  <c r="BA83" i="56"/>
  <c r="BA85" i="56"/>
  <c r="BA87" i="56"/>
  <c r="BA89" i="56"/>
  <c r="BA91" i="56"/>
  <c r="BA27" i="56"/>
  <c r="AZ44" i="56"/>
  <c r="BA54" i="56"/>
  <c r="AZ57" i="56"/>
  <c r="AZ63" i="56"/>
  <c r="AZ70" i="56"/>
  <c r="AZ78" i="56"/>
  <c r="AZ81" i="56"/>
  <c r="AZ29" i="56"/>
  <c r="AZ36" i="56"/>
  <c r="BA44" i="56"/>
  <c r="BA57" i="56"/>
  <c r="AZ60" i="56"/>
  <c r="BA63" i="56"/>
  <c r="AZ68" i="56"/>
  <c r="BA70" i="56"/>
  <c r="BA78" i="56"/>
  <c r="BA81" i="56"/>
  <c r="AZ98" i="56"/>
  <c r="AZ22" i="56"/>
  <c r="BA29" i="56"/>
  <c r="AZ30" i="56"/>
  <c r="BA36" i="56"/>
  <c r="BE42" i="56"/>
  <c r="AZ46" i="56"/>
  <c r="BA60" i="56"/>
  <c r="BA68" i="56"/>
  <c r="AZ75" i="56"/>
  <c r="AZ95" i="56"/>
  <c r="BA98" i="56"/>
  <c r="BA22" i="56"/>
  <c r="BA30" i="56"/>
  <c r="BA46" i="56"/>
  <c r="BA75" i="56"/>
  <c r="BA95" i="56"/>
  <c r="AZ24" i="56"/>
  <c r="AZ41" i="56"/>
  <c r="AZ48" i="56"/>
  <c r="AZ50" i="56"/>
  <c r="AZ53" i="56"/>
  <c r="AZ72" i="56"/>
  <c r="BA24" i="56"/>
  <c r="O29" i="56"/>
  <c r="O30" i="56" s="1"/>
  <c r="O40" i="56" s="1"/>
  <c r="BE29" i="56"/>
  <c r="AZ33" i="56"/>
  <c r="AZ37" i="56"/>
  <c r="BA41" i="56"/>
  <c r="BA48" i="56"/>
  <c r="BA50" i="56"/>
  <c r="BA53" i="56"/>
  <c r="AZ56" i="56"/>
  <c r="AZ66" i="56"/>
  <c r="BA72" i="56"/>
  <c r="AZ92" i="56"/>
  <c r="AZ26" i="56"/>
  <c r="BA33" i="56"/>
  <c r="BA37" i="56"/>
  <c r="BA56" i="56"/>
  <c r="AZ59" i="56"/>
  <c r="BA66" i="56"/>
  <c r="AZ69" i="56"/>
  <c r="AZ77" i="56"/>
  <c r="AZ79" i="56"/>
  <c r="AZ82" i="56"/>
  <c r="AZ84" i="56"/>
  <c r="AZ86" i="56"/>
  <c r="AZ88" i="56"/>
  <c r="AZ90" i="56"/>
  <c r="BA92" i="56"/>
  <c r="AZ99" i="56"/>
  <c r="BA26" i="56"/>
  <c r="AZ31" i="56"/>
  <c r="AZ43" i="56"/>
  <c r="BA59" i="56"/>
  <c r="AZ62" i="56"/>
  <c r="AZ64" i="56"/>
  <c r="BA69" i="56"/>
  <c r="BA77" i="56"/>
  <c r="BA79" i="56"/>
  <c r="BA82" i="56"/>
  <c r="BA84" i="56"/>
  <c r="BA86" i="56"/>
  <c r="BA88" i="56"/>
  <c r="BA90" i="56"/>
  <c r="D83" i="42"/>
  <c r="C83" i="42"/>
  <c r="AL34" i="70" l="1"/>
  <c r="AL39" i="70"/>
  <c r="AR39" i="70" s="1"/>
  <c r="AM34" i="70"/>
  <c r="AM39" i="70"/>
  <c r="AS39" i="70" s="1"/>
  <c r="AO34" i="70"/>
  <c r="AO39" i="70"/>
  <c r="AN39" i="70"/>
  <c r="AT39" i="70" s="1"/>
  <c r="AN34" i="70"/>
  <c r="Q20" i="70"/>
  <c r="K54" i="70"/>
  <c r="K55" i="70"/>
  <c r="AK39" i="70"/>
  <c r="AQ39" i="70" s="1"/>
  <c r="AK34" i="70"/>
  <c r="K54" i="69"/>
  <c r="Q20" i="69"/>
  <c r="I30" i="69"/>
  <c r="AK35" i="69"/>
  <c r="AQ35" i="69" s="1"/>
  <c r="BE49" i="69" s="1"/>
  <c r="AK36" i="69"/>
  <c r="AQ36" i="69" s="1"/>
  <c r="BE55" i="69" s="1"/>
  <c r="J30" i="69"/>
  <c r="AL36" i="69"/>
  <c r="AR36" i="69" s="1"/>
  <c r="BE56" i="69" s="1"/>
  <c r="AL35" i="69"/>
  <c r="AR35" i="69" s="1"/>
  <c r="BE50" i="69" s="1"/>
  <c r="AM35" i="69"/>
  <c r="AS35" i="69" s="1"/>
  <c r="BE51" i="69" s="1"/>
  <c r="AM36" i="69"/>
  <c r="AS36" i="69" s="1"/>
  <c r="BE57" i="69" s="1"/>
  <c r="K30" i="69"/>
  <c r="L30" i="69"/>
  <c r="AN36" i="69"/>
  <c r="AT36" i="69" s="1"/>
  <c r="BE58" i="69" s="1"/>
  <c r="AN35" i="69"/>
  <c r="AT35" i="69" s="1"/>
  <c r="BE52" i="69" s="1"/>
  <c r="M30" i="69"/>
  <c r="AO36" i="69"/>
  <c r="AU36" i="69" s="1"/>
  <c r="BE59" i="69" s="1"/>
  <c r="AO35" i="69"/>
  <c r="AU35" i="69" s="1"/>
  <c r="BE53" i="69" s="1"/>
  <c r="AK40" i="65"/>
  <c r="AK41" i="65" s="1"/>
  <c r="AK42" i="65" s="1"/>
  <c r="AQ34" i="65"/>
  <c r="BE43" i="65" s="1"/>
  <c r="AM40" i="65"/>
  <c r="AM41" i="65" s="1"/>
  <c r="AM42" i="65" s="1"/>
  <c r="AS34" i="65"/>
  <c r="BE45" i="65" s="1"/>
  <c r="AL40" i="68"/>
  <c r="AL41" i="68" s="1"/>
  <c r="AL42" i="68" s="1"/>
  <c r="AR34" i="68"/>
  <c r="BE44" i="68" s="1"/>
  <c r="AT34" i="65"/>
  <c r="BE46" i="65" s="1"/>
  <c r="AN40" i="65"/>
  <c r="AN41" i="65" s="1"/>
  <c r="AN42" i="65" s="1"/>
  <c r="AM40" i="68"/>
  <c r="AM41" i="68" s="1"/>
  <c r="AM42" i="68" s="1"/>
  <c r="AS34" i="68"/>
  <c r="BE45" i="68" s="1"/>
  <c r="AO40" i="67"/>
  <c r="AO41" i="67" s="1"/>
  <c r="AO42" i="67" s="1"/>
  <c r="AU34" i="67"/>
  <c r="BE47" i="67" s="1"/>
  <c r="AU34" i="65"/>
  <c r="BE47" i="65" s="1"/>
  <c r="AO40" i="65"/>
  <c r="AO41" i="65" s="1"/>
  <c r="AO42" i="65" s="1"/>
  <c r="AN40" i="68"/>
  <c r="AN41" i="68" s="1"/>
  <c r="AN42" i="68" s="1"/>
  <c r="AT34" i="68"/>
  <c r="BE46" i="68" s="1"/>
  <c r="AO40" i="68"/>
  <c r="AO41" i="68" s="1"/>
  <c r="AO42" i="68" s="1"/>
  <c r="AU34" i="68"/>
  <c r="BE47" i="68" s="1"/>
  <c r="AN40" i="67"/>
  <c r="AN41" i="67" s="1"/>
  <c r="AN42" i="67" s="1"/>
  <c r="AT34" i="67"/>
  <c r="BE46" i="67" s="1"/>
  <c r="AR34" i="65"/>
  <c r="BE44" i="65" s="1"/>
  <c r="AL40" i="65"/>
  <c r="AL41" i="65" s="1"/>
  <c r="AL42" i="65" s="1"/>
  <c r="AK40" i="68"/>
  <c r="AK41" i="68" s="1"/>
  <c r="AK42" i="68" s="1"/>
  <c r="AQ34" i="68"/>
  <c r="BE43" i="68" s="1"/>
  <c r="E95" i="65"/>
  <c r="E104" i="65" s="1"/>
  <c r="BE88" i="65" s="1"/>
  <c r="Q20" i="65"/>
  <c r="AK40" i="67"/>
  <c r="AK41" i="67" s="1"/>
  <c r="AK42" i="67" s="1"/>
  <c r="AQ34" i="67"/>
  <c r="BE43" i="67" s="1"/>
  <c r="AM40" i="67"/>
  <c r="AM41" i="67" s="1"/>
  <c r="AM42" i="67" s="1"/>
  <c r="AS34" i="67"/>
  <c r="BE45" i="67" s="1"/>
  <c r="AL40" i="67"/>
  <c r="AL41" i="67" s="1"/>
  <c r="AL42" i="67" s="1"/>
  <c r="AR34" i="67"/>
  <c r="BE44" i="67" s="1"/>
  <c r="AL33" i="64"/>
  <c r="AL37" i="64"/>
  <c r="AR37" i="64" s="1"/>
  <c r="BE62" i="64" s="1"/>
  <c r="AL36" i="64"/>
  <c r="AR36" i="64" s="1"/>
  <c r="BE56" i="64" s="1"/>
  <c r="AL35" i="64"/>
  <c r="AR35" i="64" s="1"/>
  <c r="BE50" i="64" s="1"/>
  <c r="AL39" i="64"/>
  <c r="AR39" i="64" s="1"/>
  <c r="BE74" i="64" s="1"/>
  <c r="AL38" i="64"/>
  <c r="AR38" i="64" s="1"/>
  <c r="BE68" i="64" s="1"/>
  <c r="AL34" i="64"/>
  <c r="AR34" i="64" s="1"/>
  <c r="BE44" i="64" s="1"/>
  <c r="AO37" i="64"/>
  <c r="AU37" i="64" s="1"/>
  <c r="BE65" i="64" s="1"/>
  <c r="AO34" i="64"/>
  <c r="AU34" i="64" s="1"/>
  <c r="BE47" i="64" s="1"/>
  <c r="AO38" i="64"/>
  <c r="AU38" i="64" s="1"/>
  <c r="BE71" i="64" s="1"/>
  <c r="AO35" i="64"/>
  <c r="AU35" i="64" s="1"/>
  <c r="BE53" i="64" s="1"/>
  <c r="AO36" i="64"/>
  <c r="AU36" i="64" s="1"/>
  <c r="BE59" i="64" s="1"/>
  <c r="AO39" i="64"/>
  <c r="AU39" i="64" s="1"/>
  <c r="BE77" i="64" s="1"/>
  <c r="AO33" i="64"/>
  <c r="AK39" i="64"/>
  <c r="AQ39" i="64" s="1"/>
  <c r="BE73" i="64" s="1"/>
  <c r="AK38" i="64"/>
  <c r="AQ38" i="64" s="1"/>
  <c r="BE67" i="64" s="1"/>
  <c r="AK34" i="64"/>
  <c r="AQ34" i="64" s="1"/>
  <c r="BE43" i="64" s="1"/>
  <c r="AK37" i="64"/>
  <c r="AQ37" i="64" s="1"/>
  <c r="BE61" i="64" s="1"/>
  <c r="AK33" i="64"/>
  <c r="AK36" i="64"/>
  <c r="AQ36" i="64" s="1"/>
  <c r="BE55" i="64" s="1"/>
  <c r="AK35" i="64"/>
  <c r="AQ35" i="64" s="1"/>
  <c r="BE49" i="64" s="1"/>
  <c r="AM35" i="64"/>
  <c r="AS35" i="64" s="1"/>
  <c r="BE51" i="64" s="1"/>
  <c r="AM38" i="64"/>
  <c r="AS38" i="64" s="1"/>
  <c r="BE69" i="64" s="1"/>
  <c r="AM34" i="64"/>
  <c r="AS34" i="64" s="1"/>
  <c r="BE45" i="64" s="1"/>
  <c r="AM37" i="64"/>
  <c r="AS37" i="64" s="1"/>
  <c r="BE63" i="64" s="1"/>
  <c r="AM36" i="64"/>
  <c r="AS36" i="64" s="1"/>
  <c r="BE57" i="64" s="1"/>
  <c r="AM33" i="64"/>
  <c r="AM39" i="64"/>
  <c r="AS39" i="64" s="1"/>
  <c r="BE75" i="64" s="1"/>
  <c r="AN37" i="64"/>
  <c r="AT37" i="64" s="1"/>
  <c r="BE64" i="64" s="1"/>
  <c r="AN35" i="64"/>
  <c r="AT35" i="64" s="1"/>
  <c r="BE52" i="64" s="1"/>
  <c r="AN34" i="64"/>
  <c r="AT34" i="64" s="1"/>
  <c r="BE46" i="64" s="1"/>
  <c r="AN33" i="64"/>
  <c r="AN36" i="64"/>
  <c r="AT36" i="64" s="1"/>
  <c r="BE58" i="64" s="1"/>
  <c r="AN38" i="64"/>
  <c r="AT38" i="64" s="1"/>
  <c r="BE70" i="64" s="1"/>
  <c r="AN39" i="64"/>
  <c r="AT39" i="64" s="1"/>
  <c r="BE76" i="64" s="1"/>
  <c r="Q20" i="64"/>
  <c r="K55" i="64"/>
  <c r="K54" i="64"/>
  <c r="K54" i="63"/>
  <c r="Q20" i="63"/>
  <c r="AK34" i="63"/>
  <c r="AK36" i="63"/>
  <c r="AQ36" i="63" s="1"/>
  <c r="BE55" i="63" s="1"/>
  <c r="AK35" i="63"/>
  <c r="AQ35" i="63" s="1"/>
  <c r="BE49" i="63" s="1"/>
  <c r="AO36" i="63"/>
  <c r="AU36" i="63" s="1"/>
  <c r="BE59" i="63" s="1"/>
  <c r="AO35" i="63"/>
  <c r="AU35" i="63" s="1"/>
  <c r="BE53" i="63" s="1"/>
  <c r="AO34" i="63"/>
  <c r="AN36" i="63"/>
  <c r="AT36" i="63" s="1"/>
  <c r="BE58" i="63" s="1"/>
  <c r="AN34" i="63"/>
  <c r="AN35" i="63"/>
  <c r="AT35" i="63" s="1"/>
  <c r="BE52" i="63" s="1"/>
  <c r="AM36" i="63"/>
  <c r="AS36" i="63" s="1"/>
  <c r="BE57" i="63" s="1"/>
  <c r="AM35" i="63"/>
  <c r="AS35" i="63" s="1"/>
  <c r="BE51" i="63" s="1"/>
  <c r="AM34" i="63"/>
  <c r="AL35" i="63"/>
  <c r="AR35" i="63" s="1"/>
  <c r="BE50" i="63" s="1"/>
  <c r="AL34" i="63"/>
  <c r="AL36" i="63"/>
  <c r="AR36" i="63" s="1"/>
  <c r="BE56" i="63" s="1"/>
  <c r="AN40" i="56"/>
  <c r="AN41" i="56" s="1"/>
  <c r="AN42" i="56" s="1"/>
  <c r="AT34" i="56"/>
  <c r="BE46" i="56" s="1"/>
  <c r="AN40" i="57"/>
  <c r="AN41" i="57" s="1"/>
  <c r="AN42" i="57" s="1"/>
  <c r="AT34" i="57"/>
  <c r="BE46" i="57" s="1"/>
  <c r="AL40" i="57"/>
  <c r="AL41" i="57" s="1"/>
  <c r="AL42" i="57" s="1"/>
  <c r="AR34" i="57"/>
  <c r="BE44" i="57" s="1"/>
  <c r="AO40" i="57"/>
  <c r="AO41" i="57" s="1"/>
  <c r="AO42" i="57" s="1"/>
  <c r="AU34" i="57"/>
  <c r="BE47" i="57" s="1"/>
  <c r="AM40" i="57"/>
  <c r="AM41" i="57" s="1"/>
  <c r="AM42" i="57" s="1"/>
  <c r="AS34" i="57"/>
  <c r="BE45" i="57" s="1"/>
  <c r="AK40" i="56"/>
  <c r="AK41" i="56" s="1"/>
  <c r="AK42" i="56" s="1"/>
  <c r="AL40" i="56"/>
  <c r="AL41" i="56" s="1"/>
  <c r="AL42" i="56" s="1"/>
  <c r="AK40" i="57"/>
  <c r="AK41" i="57" s="1"/>
  <c r="AK42" i="57" s="1"/>
  <c r="AQ34" i="57"/>
  <c r="BE43" i="57" s="1"/>
  <c r="BE82" i="56"/>
  <c r="AM40" i="56"/>
  <c r="AM41" i="56" s="1"/>
  <c r="AM42" i="56" s="1"/>
  <c r="AS34" i="56"/>
  <c r="BE45" i="56" s="1"/>
  <c r="AU34" i="56"/>
  <c r="BE47" i="56" s="1"/>
  <c r="AO40" i="56"/>
  <c r="AO41" i="56" s="1"/>
  <c r="AO42" i="56" s="1"/>
  <c r="J23" i="43"/>
  <c r="AK40" i="70" l="1"/>
  <c r="AK41" i="70" s="1"/>
  <c r="AK42" i="70" s="1"/>
  <c r="AQ34" i="70"/>
  <c r="AN40" i="70"/>
  <c r="AN41" i="70" s="1"/>
  <c r="AN42" i="70" s="1"/>
  <c r="AT34" i="70"/>
  <c r="AU39" i="70"/>
  <c r="AO40" i="70"/>
  <c r="AO41" i="70" s="1"/>
  <c r="AO42" i="70" s="1"/>
  <c r="AU34" i="70"/>
  <c r="AM40" i="70"/>
  <c r="AM41" i="70" s="1"/>
  <c r="AM42" i="70" s="1"/>
  <c r="AS34" i="70"/>
  <c r="AL40" i="70"/>
  <c r="AL41" i="70" s="1"/>
  <c r="AL42" i="70" s="1"/>
  <c r="AR34" i="70"/>
  <c r="L33" i="69"/>
  <c r="AN33" i="69" s="1"/>
  <c r="K33" i="69"/>
  <c r="AM33" i="69" s="1"/>
  <c r="J33" i="69"/>
  <c r="AL33" i="69" s="1"/>
  <c r="I33" i="69"/>
  <c r="AK33" i="69" s="1"/>
  <c r="M33" i="69"/>
  <c r="AO33" i="69" s="1"/>
  <c r="AN40" i="64"/>
  <c r="AN41" i="64" s="1"/>
  <c r="AN42" i="64" s="1"/>
  <c r="AT33" i="64"/>
  <c r="BE40" i="64" s="1"/>
  <c r="AO40" i="64"/>
  <c r="AO41" i="64" s="1"/>
  <c r="AO42" i="64" s="1"/>
  <c r="AU33" i="64"/>
  <c r="BE41" i="64" s="1"/>
  <c r="AM40" i="64"/>
  <c r="AM41" i="64" s="1"/>
  <c r="AM42" i="64" s="1"/>
  <c r="AS33" i="64"/>
  <c r="BE39" i="64" s="1"/>
  <c r="AK40" i="64"/>
  <c r="AK41" i="64" s="1"/>
  <c r="AK42" i="64" s="1"/>
  <c r="AQ33" i="64"/>
  <c r="BE37" i="64" s="1"/>
  <c r="AL40" i="64"/>
  <c r="AL41" i="64" s="1"/>
  <c r="AL42" i="64" s="1"/>
  <c r="AR33" i="64"/>
  <c r="BE38" i="64" s="1"/>
  <c r="AS34" i="63"/>
  <c r="BE45" i="63" s="1"/>
  <c r="AR34" i="63"/>
  <c r="BE44" i="63" s="1"/>
  <c r="AT34" i="63"/>
  <c r="BE46" i="63" s="1"/>
  <c r="AU34" i="63"/>
  <c r="BE47" i="63" s="1"/>
  <c r="AQ34" i="63"/>
  <c r="BE43" i="63" s="1"/>
  <c r="E33" i="43"/>
  <c r="K40" i="69" l="1"/>
  <c r="M40" i="69"/>
  <c r="J40" i="69"/>
  <c r="AL40" i="69"/>
  <c r="AL41" i="69" s="1"/>
  <c r="AL42" i="69" s="1"/>
  <c r="AR33" i="69"/>
  <c r="BE38" i="69" s="1"/>
  <c r="AK40" i="69"/>
  <c r="AK41" i="69" s="1"/>
  <c r="AK42" i="69" s="1"/>
  <c r="AQ33" i="69"/>
  <c r="BE37" i="69" s="1"/>
  <c r="AO40" i="69"/>
  <c r="AO41" i="69" s="1"/>
  <c r="AO42" i="69" s="1"/>
  <c r="AU33" i="69"/>
  <c r="BE41" i="69" s="1"/>
  <c r="AM40" i="69"/>
  <c r="AM41" i="69" s="1"/>
  <c r="AM42" i="69" s="1"/>
  <c r="AS33" i="69"/>
  <c r="BE39" i="69" s="1"/>
  <c r="I40" i="69"/>
  <c r="L40" i="69"/>
  <c r="AN40" i="69"/>
  <c r="AN41" i="69" s="1"/>
  <c r="AN42" i="69" s="1"/>
  <c r="AT33" i="69"/>
  <c r="BE40" i="69" s="1"/>
  <c r="E33" i="41"/>
  <c r="D104" i="55" l="1"/>
  <c r="BE87" i="55" s="1"/>
  <c r="E103" i="55"/>
  <c r="E102" i="55"/>
  <c r="E101" i="55"/>
  <c r="BE100" i="55"/>
  <c r="BC100" i="55"/>
  <c r="E100" i="55"/>
  <c r="BE99" i="55"/>
  <c r="BC99" i="55"/>
  <c r="E99" i="55"/>
  <c r="BE98" i="55"/>
  <c r="BC98" i="55"/>
  <c r="E98" i="55"/>
  <c r="BE97" i="55"/>
  <c r="BC97" i="55"/>
  <c r="E97" i="55"/>
  <c r="BE96" i="55"/>
  <c r="BC96" i="55"/>
  <c r="E96" i="55"/>
  <c r="BE95" i="55"/>
  <c r="BC95" i="55"/>
  <c r="E95" i="55"/>
  <c r="BE94" i="55"/>
  <c r="BC94" i="55"/>
  <c r="BE93" i="55"/>
  <c r="BC93" i="55"/>
  <c r="BE92" i="55"/>
  <c r="BC92" i="55"/>
  <c r="BE91" i="55"/>
  <c r="BC91" i="55"/>
  <c r="S91" i="55"/>
  <c r="R91" i="55"/>
  <c r="Q91" i="55"/>
  <c r="O91" i="55"/>
  <c r="BE90" i="55"/>
  <c r="BC90" i="55"/>
  <c r="S90" i="55"/>
  <c r="R90" i="55"/>
  <c r="Q90" i="55"/>
  <c r="O90" i="55"/>
  <c r="BE89" i="55"/>
  <c r="BC89" i="55"/>
  <c r="S89" i="55"/>
  <c r="S92" i="55" s="1"/>
  <c r="BE86" i="55" s="1"/>
  <c r="R89" i="55"/>
  <c r="Q89" i="55"/>
  <c r="O89" i="55"/>
  <c r="BD88" i="55"/>
  <c r="S88" i="55"/>
  <c r="R88" i="55"/>
  <c r="Q88" i="55"/>
  <c r="O88" i="55"/>
  <c r="BD87" i="55"/>
  <c r="S87" i="55"/>
  <c r="R87" i="55"/>
  <c r="Q87" i="55"/>
  <c r="O87" i="55"/>
  <c r="BD86" i="55"/>
  <c r="S86" i="55"/>
  <c r="R86" i="55"/>
  <c r="Q86" i="55"/>
  <c r="O86" i="55"/>
  <c r="BD85" i="55"/>
  <c r="S85" i="55"/>
  <c r="R85" i="55"/>
  <c r="Q85" i="55"/>
  <c r="O85" i="55"/>
  <c r="BD84" i="55"/>
  <c r="S84" i="55"/>
  <c r="R84" i="55"/>
  <c r="Q84" i="55"/>
  <c r="O84" i="55"/>
  <c r="BD83" i="55"/>
  <c r="S83" i="55"/>
  <c r="R83" i="55"/>
  <c r="R92" i="55" s="1"/>
  <c r="BE85" i="55" s="1"/>
  <c r="Q83" i="55"/>
  <c r="Q92" i="55" s="1"/>
  <c r="O83" i="55"/>
  <c r="BD82" i="55"/>
  <c r="BD81" i="55"/>
  <c r="BB81" i="55"/>
  <c r="BC81" i="55" s="1"/>
  <c r="BD80" i="55"/>
  <c r="BB80" i="55"/>
  <c r="BC80" i="55" s="1"/>
  <c r="BD79" i="55"/>
  <c r="BD78" i="55"/>
  <c r="O78" i="55"/>
  <c r="E78" i="55"/>
  <c r="R78" i="55" s="1"/>
  <c r="D78" i="55"/>
  <c r="Q78" i="55" s="1"/>
  <c r="BD77" i="55"/>
  <c r="BC77" i="55"/>
  <c r="O77" i="55"/>
  <c r="E77" i="55"/>
  <c r="R77" i="55" s="1"/>
  <c r="D77" i="55"/>
  <c r="Q77" i="55" s="1"/>
  <c r="BD76" i="55"/>
  <c r="BC76" i="55"/>
  <c r="O76" i="55"/>
  <c r="E76" i="55"/>
  <c r="R76" i="55" s="1"/>
  <c r="D76" i="55"/>
  <c r="Q76" i="55" s="1"/>
  <c r="BD75" i="55"/>
  <c r="BC75" i="55"/>
  <c r="O75" i="55"/>
  <c r="E75" i="55"/>
  <c r="R75" i="55" s="1"/>
  <c r="D75" i="55"/>
  <c r="Q75" i="55" s="1"/>
  <c r="BD74" i="55"/>
  <c r="BC74" i="55"/>
  <c r="O74" i="55"/>
  <c r="E74" i="55"/>
  <c r="R74" i="55" s="1"/>
  <c r="D74" i="55"/>
  <c r="Q74" i="55" s="1"/>
  <c r="BD73" i="55"/>
  <c r="BC73" i="55"/>
  <c r="O73" i="55"/>
  <c r="E73" i="55"/>
  <c r="R73" i="55" s="1"/>
  <c r="D73" i="55"/>
  <c r="Q73" i="55" s="1"/>
  <c r="BD72" i="55"/>
  <c r="BC72" i="55"/>
  <c r="O72" i="55"/>
  <c r="E72" i="55"/>
  <c r="R72" i="55" s="1"/>
  <c r="D72" i="55"/>
  <c r="Q72" i="55" s="1"/>
  <c r="BD71" i="55"/>
  <c r="BC71" i="55"/>
  <c r="O71" i="55"/>
  <c r="E71" i="55"/>
  <c r="R71" i="55" s="1"/>
  <c r="D71" i="55"/>
  <c r="Q71" i="55" s="1"/>
  <c r="BD70" i="55"/>
  <c r="BC70" i="55"/>
  <c r="O70" i="55"/>
  <c r="E70" i="55"/>
  <c r="R70" i="55" s="1"/>
  <c r="D70" i="55"/>
  <c r="Q70" i="55" s="1"/>
  <c r="BD69" i="55"/>
  <c r="BC69" i="55"/>
  <c r="BD68" i="55"/>
  <c r="BC68" i="55"/>
  <c r="BD67" i="55"/>
  <c r="BC67" i="55"/>
  <c r="L67" i="55"/>
  <c r="K67" i="55"/>
  <c r="BD66" i="55"/>
  <c r="BC66" i="55"/>
  <c r="L66" i="55"/>
  <c r="K66" i="55"/>
  <c r="BD65" i="55"/>
  <c r="BC65" i="55"/>
  <c r="L65" i="55"/>
  <c r="K65" i="55"/>
  <c r="BD64" i="55"/>
  <c r="BC64" i="55"/>
  <c r="L64" i="55"/>
  <c r="K64" i="55"/>
  <c r="BD63" i="55"/>
  <c r="BC63" i="55"/>
  <c r="L63" i="55"/>
  <c r="K63" i="55"/>
  <c r="BD62" i="55"/>
  <c r="BC62" i="55"/>
  <c r="BA62" i="55"/>
  <c r="L62" i="55"/>
  <c r="K62" i="55"/>
  <c r="BD61" i="55"/>
  <c r="BC61" i="55"/>
  <c r="L61" i="55"/>
  <c r="K61" i="55"/>
  <c r="BD60" i="55"/>
  <c r="BC60" i="55"/>
  <c r="L60" i="55"/>
  <c r="K60" i="55"/>
  <c r="BD59" i="55"/>
  <c r="BC59" i="55"/>
  <c r="L59" i="55"/>
  <c r="K59" i="55"/>
  <c r="BD58" i="55"/>
  <c r="BC58" i="55"/>
  <c r="L58" i="55"/>
  <c r="K58" i="55"/>
  <c r="BD57" i="55"/>
  <c r="BC57" i="55"/>
  <c r="L57" i="55"/>
  <c r="K57" i="55"/>
  <c r="BD56" i="55"/>
  <c r="BC56" i="55"/>
  <c r="L56" i="55"/>
  <c r="K56" i="55"/>
  <c r="BD55" i="55"/>
  <c r="BC55" i="55"/>
  <c r="L55" i="55"/>
  <c r="K55" i="55"/>
  <c r="BD54" i="55"/>
  <c r="BC54" i="55"/>
  <c r="L54" i="55"/>
  <c r="K54" i="55"/>
  <c r="BD53" i="55"/>
  <c r="BC53" i="55"/>
  <c r="BD52" i="55"/>
  <c r="BC52" i="55"/>
  <c r="BD51" i="55"/>
  <c r="BC51" i="55"/>
  <c r="BD50" i="55"/>
  <c r="BC50" i="55"/>
  <c r="BD49" i="55"/>
  <c r="BC49" i="55"/>
  <c r="I49" i="55"/>
  <c r="H49" i="55"/>
  <c r="D49" i="55"/>
  <c r="F49" i="55" s="1"/>
  <c r="BD48" i="55"/>
  <c r="BC48" i="55"/>
  <c r="I48" i="55"/>
  <c r="H48" i="55"/>
  <c r="D48" i="55"/>
  <c r="F48" i="55" s="1"/>
  <c r="BD47" i="55"/>
  <c r="BC47" i="55"/>
  <c r="I47" i="55"/>
  <c r="H47" i="55"/>
  <c r="D47" i="55"/>
  <c r="F47" i="55" s="1"/>
  <c r="BD46" i="55"/>
  <c r="BC46" i="55"/>
  <c r="BA46" i="55"/>
  <c r="I46" i="55"/>
  <c r="H46" i="55"/>
  <c r="D46" i="55"/>
  <c r="F46" i="55" s="1"/>
  <c r="BD45" i="55"/>
  <c r="BC45" i="55"/>
  <c r="I45" i="55"/>
  <c r="H45" i="55"/>
  <c r="D45" i="55"/>
  <c r="F45" i="55" s="1"/>
  <c r="BD44" i="55"/>
  <c r="BC44" i="55"/>
  <c r="I44" i="55"/>
  <c r="H44" i="55"/>
  <c r="D44" i="55"/>
  <c r="F44" i="55" s="1"/>
  <c r="BD43" i="55"/>
  <c r="BC43" i="55"/>
  <c r="I43" i="55"/>
  <c r="H43" i="55"/>
  <c r="D43" i="55"/>
  <c r="F43" i="55" s="1"/>
  <c r="BE42" i="55"/>
  <c r="BD42" i="55"/>
  <c r="BC42" i="55"/>
  <c r="BD41" i="55"/>
  <c r="BC41" i="55"/>
  <c r="BD40" i="55"/>
  <c r="BC40" i="55"/>
  <c r="BD39" i="55"/>
  <c r="BC39" i="55"/>
  <c r="AU39" i="55"/>
  <c r="BE77" i="55" s="1"/>
  <c r="AT39" i="55"/>
  <c r="BE76" i="55" s="1"/>
  <c r="AS39" i="55"/>
  <c r="BE75" i="55" s="1"/>
  <c r="AR39" i="55"/>
  <c r="BE74" i="55" s="1"/>
  <c r="AQ39" i="55"/>
  <c r="BE73" i="55" s="1"/>
  <c r="AO39" i="55"/>
  <c r="AN39" i="55"/>
  <c r="AM39" i="55"/>
  <c r="AL39" i="55"/>
  <c r="AK39" i="55"/>
  <c r="BD38" i="55"/>
  <c r="BC38" i="55"/>
  <c r="AZ38" i="55"/>
  <c r="AU38" i="55"/>
  <c r="BE71" i="55" s="1"/>
  <c r="AT38" i="55"/>
  <c r="BE70" i="55" s="1"/>
  <c r="AS38" i="55"/>
  <c r="BE69" i="55" s="1"/>
  <c r="AR38" i="55"/>
  <c r="BE68" i="55" s="1"/>
  <c r="AQ38" i="55"/>
  <c r="BE67" i="55" s="1"/>
  <c r="AO38" i="55"/>
  <c r="AN38" i="55"/>
  <c r="AM38" i="55"/>
  <c r="AL38" i="55"/>
  <c r="AK38" i="55"/>
  <c r="Q38" i="55"/>
  <c r="O38" i="55"/>
  <c r="BE66" i="55" s="1"/>
  <c r="G38" i="55"/>
  <c r="F38" i="55"/>
  <c r="E38" i="55"/>
  <c r="BD37" i="55"/>
  <c r="BC37" i="55"/>
  <c r="AU37" i="55"/>
  <c r="BE65" i="55" s="1"/>
  <c r="AT37" i="55"/>
  <c r="BE64" i="55" s="1"/>
  <c r="AS37" i="55"/>
  <c r="BE63" i="55" s="1"/>
  <c r="AR37" i="55"/>
  <c r="BE62" i="55" s="1"/>
  <c r="AQ37" i="55"/>
  <c r="BE61" i="55" s="1"/>
  <c r="AO37" i="55"/>
  <c r="AN37" i="55"/>
  <c r="AM37" i="55"/>
  <c r="AL37" i="55"/>
  <c r="AK37" i="55"/>
  <c r="Q37" i="55"/>
  <c r="O37" i="55"/>
  <c r="BE60" i="55" s="1"/>
  <c r="G37" i="55"/>
  <c r="F37" i="55"/>
  <c r="E37" i="55"/>
  <c r="BD36" i="55"/>
  <c r="BC36" i="55"/>
  <c r="AU36" i="55"/>
  <c r="BE59" i="55" s="1"/>
  <c r="AT36" i="55"/>
  <c r="BE58" i="55" s="1"/>
  <c r="AS36" i="55"/>
  <c r="BE57" i="55" s="1"/>
  <c r="AR36" i="55"/>
  <c r="BE56" i="55" s="1"/>
  <c r="AQ36" i="55"/>
  <c r="BE55" i="55" s="1"/>
  <c r="AO36" i="55"/>
  <c r="AN36" i="55"/>
  <c r="AM36" i="55"/>
  <c r="AL36" i="55"/>
  <c r="AK36" i="55"/>
  <c r="Q36" i="55"/>
  <c r="G36" i="55"/>
  <c r="F36" i="55"/>
  <c r="E36" i="55"/>
  <c r="BD35" i="55"/>
  <c r="BC35" i="55"/>
  <c r="AU35" i="55"/>
  <c r="BE53" i="55" s="1"/>
  <c r="AT35" i="55"/>
  <c r="BE52" i="55" s="1"/>
  <c r="AS35" i="55"/>
  <c r="BE51" i="55" s="1"/>
  <c r="AR35" i="55"/>
  <c r="BE50" i="55" s="1"/>
  <c r="AQ35" i="55"/>
  <c r="BE49" i="55" s="1"/>
  <c r="AO35" i="55"/>
  <c r="AN35" i="55"/>
  <c r="AM35" i="55"/>
  <c r="AL35" i="55"/>
  <c r="AK35" i="55"/>
  <c r="Q35" i="55"/>
  <c r="G35" i="55"/>
  <c r="F35" i="55"/>
  <c r="E35" i="55"/>
  <c r="BD34" i="55"/>
  <c r="BC34" i="55"/>
  <c r="Q34" i="55"/>
  <c r="O34" i="55"/>
  <c r="E34" i="55"/>
  <c r="BD33" i="55"/>
  <c r="BC33" i="55"/>
  <c r="Q33" i="55"/>
  <c r="O33" i="55"/>
  <c r="BE36" i="55" s="1"/>
  <c r="E33" i="55"/>
  <c r="BD32" i="55"/>
  <c r="BC32" i="55"/>
  <c r="BD31" i="55"/>
  <c r="BC31" i="55"/>
  <c r="BD30" i="55"/>
  <c r="BC30" i="55"/>
  <c r="D30" i="55"/>
  <c r="D40" i="55" s="1"/>
  <c r="BD29" i="55"/>
  <c r="BC29" i="55"/>
  <c r="BA29" i="55"/>
  <c r="Q29" i="55"/>
  <c r="O29" i="55"/>
  <c r="M29" i="55"/>
  <c r="L29" i="55"/>
  <c r="K29" i="55"/>
  <c r="J29" i="55"/>
  <c r="I29" i="55"/>
  <c r="G29" i="55"/>
  <c r="F29" i="55"/>
  <c r="E29" i="55"/>
  <c r="BE28" i="55"/>
  <c r="BD28" i="55"/>
  <c r="BC28" i="55"/>
  <c r="Q28" i="55"/>
  <c r="O28" i="55"/>
  <c r="BE35" i="55" s="1"/>
  <c r="M28" i="55"/>
  <c r="L28" i="55"/>
  <c r="K28" i="55"/>
  <c r="J28" i="55"/>
  <c r="I28" i="55"/>
  <c r="G28" i="55"/>
  <c r="F28" i="55"/>
  <c r="E28" i="55"/>
  <c r="BE27" i="55"/>
  <c r="BD27" i="55"/>
  <c r="BC27" i="55"/>
  <c r="Q27" i="55"/>
  <c r="O27" i="55"/>
  <c r="BE34" i="55" s="1"/>
  <c r="M27" i="55"/>
  <c r="L27" i="55"/>
  <c r="K27" i="55"/>
  <c r="J27" i="55"/>
  <c r="I27" i="55"/>
  <c r="G27" i="55"/>
  <c r="F27" i="55"/>
  <c r="E27" i="55"/>
  <c r="BE26" i="55"/>
  <c r="BD26" i="55"/>
  <c r="BC26" i="55"/>
  <c r="Q26" i="55"/>
  <c r="O26" i="55"/>
  <c r="BE33" i="55" s="1"/>
  <c r="M26" i="55"/>
  <c r="L26" i="55"/>
  <c r="K26" i="55"/>
  <c r="J26" i="55"/>
  <c r="I26" i="55"/>
  <c r="G26" i="55"/>
  <c r="F26" i="55"/>
  <c r="E26" i="55"/>
  <c r="BE25" i="55"/>
  <c r="BD25" i="55"/>
  <c r="BC25" i="55"/>
  <c r="Q25" i="55"/>
  <c r="O25" i="55"/>
  <c r="BE32" i="55" s="1"/>
  <c r="M25" i="55"/>
  <c r="L25" i="55"/>
  <c r="K25" i="55"/>
  <c r="J25" i="55"/>
  <c r="I25" i="55"/>
  <c r="G25" i="55"/>
  <c r="F25" i="55"/>
  <c r="E25" i="55"/>
  <c r="BE24" i="55"/>
  <c r="BD24" i="55"/>
  <c r="BC24" i="55"/>
  <c r="Q24" i="55"/>
  <c r="O24" i="55"/>
  <c r="O30" i="55" s="1"/>
  <c r="M24" i="55"/>
  <c r="L24" i="55"/>
  <c r="K24" i="55"/>
  <c r="J24" i="55"/>
  <c r="I24" i="55"/>
  <c r="G24" i="55"/>
  <c r="F24" i="55"/>
  <c r="E24" i="55"/>
  <c r="BE23" i="55"/>
  <c r="BD23" i="55"/>
  <c r="BC23" i="55"/>
  <c r="BA23" i="55"/>
  <c r="Q23" i="55"/>
  <c r="O23" i="55"/>
  <c r="BE30" i="55" s="1"/>
  <c r="M23" i="55"/>
  <c r="L23" i="55"/>
  <c r="K23" i="55"/>
  <c r="J23" i="55"/>
  <c r="I23" i="55"/>
  <c r="G23" i="55"/>
  <c r="F23" i="55"/>
  <c r="E23" i="55"/>
  <c r="BE22" i="55"/>
  <c r="BD22" i="55"/>
  <c r="BC22" i="55"/>
  <c r="BC21" i="55"/>
  <c r="BA99" i="55" s="1"/>
  <c r="BB21" i="55"/>
  <c r="D21" i="55"/>
  <c r="BC20" i="55"/>
  <c r="AZ96" i="55" s="1"/>
  <c r="BB20" i="55"/>
  <c r="D20" i="55"/>
  <c r="O36" i="55" s="1"/>
  <c r="BE54" i="55" s="1"/>
  <c r="W18" i="55"/>
  <c r="V18" i="55"/>
  <c r="U18" i="55"/>
  <c r="T18" i="55"/>
  <c r="S18" i="55"/>
  <c r="Q18" i="55"/>
  <c r="W17" i="55"/>
  <c r="V17" i="55"/>
  <c r="U17" i="55"/>
  <c r="T17" i="55"/>
  <c r="S17" i="55"/>
  <c r="Q17" i="55"/>
  <c r="W16" i="55"/>
  <c r="V16" i="55"/>
  <c r="U16" i="55"/>
  <c r="T16" i="55"/>
  <c r="S16" i="55"/>
  <c r="Q16" i="55"/>
  <c r="W15" i="55"/>
  <c r="V15" i="55"/>
  <c r="U15" i="55"/>
  <c r="T15" i="55"/>
  <c r="S15" i="55"/>
  <c r="Q15" i="55"/>
  <c r="W14" i="55"/>
  <c r="V14" i="55"/>
  <c r="U14" i="55"/>
  <c r="T14" i="55"/>
  <c r="S14" i="55"/>
  <c r="Q14" i="55"/>
  <c r="W13" i="55"/>
  <c r="V13" i="55"/>
  <c r="U13" i="55"/>
  <c r="T13" i="55"/>
  <c r="S13" i="55"/>
  <c r="Q13" i="55"/>
  <c r="D104" i="54"/>
  <c r="E103" i="54"/>
  <c r="E102" i="54"/>
  <c r="E101" i="54"/>
  <c r="BE100" i="54"/>
  <c r="BC100" i="54"/>
  <c r="E100" i="54"/>
  <c r="BE99" i="54"/>
  <c r="BC99" i="54"/>
  <c r="E99" i="54"/>
  <c r="BE98" i="54"/>
  <c r="BC98" i="54"/>
  <c r="E98" i="54"/>
  <c r="BE97" i="54"/>
  <c r="BC97" i="54"/>
  <c r="E97" i="54"/>
  <c r="BE96" i="54"/>
  <c r="BC96" i="54"/>
  <c r="E96" i="54"/>
  <c r="BE95" i="54"/>
  <c r="BC95" i="54"/>
  <c r="E95" i="54"/>
  <c r="BE94" i="54"/>
  <c r="BC94" i="54"/>
  <c r="BE93" i="54"/>
  <c r="BC93" i="54"/>
  <c r="BE92" i="54"/>
  <c r="BC92" i="54"/>
  <c r="BE91" i="54"/>
  <c r="BC91" i="54"/>
  <c r="S91" i="54"/>
  <c r="R91" i="54"/>
  <c r="Q91" i="54"/>
  <c r="O91" i="54"/>
  <c r="BE90" i="54"/>
  <c r="BC90" i="54"/>
  <c r="S90" i="54"/>
  <c r="R90" i="54"/>
  <c r="Q90" i="54"/>
  <c r="O90" i="54"/>
  <c r="BE89" i="54"/>
  <c r="BC89" i="54"/>
  <c r="S89" i="54"/>
  <c r="R89" i="54"/>
  <c r="Q89" i="54"/>
  <c r="O89" i="54"/>
  <c r="BD88" i="54"/>
  <c r="S88" i="54"/>
  <c r="R88" i="54"/>
  <c r="Q88" i="54"/>
  <c r="O88" i="54"/>
  <c r="BE87" i="54"/>
  <c r="BD87" i="54"/>
  <c r="S87" i="54"/>
  <c r="R87" i="54"/>
  <c r="Q87" i="54"/>
  <c r="O87" i="54"/>
  <c r="BD86" i="54"/>
  <c r="S86" i="54"/>
  <c r="R86" i="54"/>
  <c r="Q86" i="54"/>
  <c r="O86" i="54"/>
  <c r="BD85" i="54"/>
  <c r="S85" i="54"/>
  <c r="R85" i="54"/>
  <c r="Q85" i="54"/>
  <c r="O85" i="54"/>
  <c r="BD84" i="54"/>
  <c r="S84" i="54"/>
  <c r="R84" i="54"/>
  <c r="Q84" i="54"/>
  <c r="O84" i="54"/>
  <c r="BD83" i="54"/>
  <c r="S83" i="54"/>
  <c r="R83" i="54"/>
  <c r="Q83" i="54"/>
  <c r="O83" i="54"/>
  <c r="BD82" i="54"/>
  <c r="BD81" i="54"/>
  <c r="BC81" i="54"/>
  <c r="BB81" i="54"/>
  <c r="BD80" i="54"/>
  <c r="BC80" i="54"/>
  <c r="BB80" i="54"/>
  <c r="BD79" i="54"/>
  <c r="BD78" i="54"/>
  <c r="O78" i="54"/>
  <c r="E78" i="54"/>
  <c r="R78" i="54" s="1"/>
  <c r="D78" i="54"/>
  <c r="Q78" i="54" s="1"/>
  <c r="BD77" i="54"/>
  <c r="BC77" i="54"/>
  <c r="O77" i="54"/>
  <c r="E77" i="54"/>
  <c r="R77" i="54" s="1"/>
  <c r="D77" i="54"/>
  <c r="Q77" i="54" s="1"/>
  <c r="BD76" i="54"/>
  <c r="BC76" i="54"/>
  <c r="O76" i="54"/>
  <c r="E76" i="54"/>
  <c r="R76" i="54" s="1"/>
  <c r="D76" i="54"/>
  <c r="Q76" i="54" s="1"/>
  <c r="BD75" i="54"/>
  <c r="BC75" i="54"/>
  <c r="O75" i="54"/>
  <c r="E75" i="54"/>
  <c r="R75" i="54" s="1"/>
  <c r="D75" i="54"/>
  <c r="Q75" i="54" s="1"/>
  <c r="BD74" i="54"/>
  <c r="BC74" i="54"/>
  <c r="O74" i="54"/>
  <c r="E74" i="54"/>
  <c r="R74" i="54" s="1"/>
  <c r="D74" i="54"/>
  <c r="Q74" i="54" s="1"/>
  <c r="BD73" i="54"/>
  <c r="BC73" i="54"/>
  <c r="O73" i="54"/>
  <c r="E73" i="54"/>
  <c r="R73" i="54" s="1"/>
  <c r="D73" i="54"/>
  <c r="Q73" i="54" s="1"/>
  <c r="BD72" i="54"/>
  <c r="BC72" i="54"/>
  <c r="O72" i="54"/>
  <c r="E72" i="54"/>
  <c r="R72" i="54" s="1"/>
  <c r="D72" i="54"/>
  <c r="Q72" i="54" s="1"/>
  <c r="BD71" i="54"/>
  <c r="BC71" i="54"/>
  <c r="O71" i="54"/>
  <c r="E71" i="54"/>
  <c r="R71" i="54" s="1"/>
  <c r="D71" i="54"/>
  <c r="Q71" i="54" s="1"/>
  <c r="BD70" i="54"/>
  <c r="BC70" i="54"/>
  <c r="O70" i="54"/>
  <c r="E70" i="54"/>
  <c r="R70" i="54" s="1"/>
  <c r="D70" i="54"/>
  <c r="Q70" i="54" s="1"/>
  <c r="BD69" i="54"/>
  <c r="BC69" i="54"/>
  <c r="BD68" i="54"/>
  <c r="BC68" i="54"/>
  <c r="BD67" i="54"/>
  <c r="BC67" i="54"/>
  <c r="L67" i="54"/>
  <c r="K67" i="54"/>
  <c r="BE66" i="54"/>
  <c r="BD66" i="54"/>
  <c r="BC66" i="54"/>
  <c r="L66" i="54"/>
  <c r="K66" i="54"/>
  <c r="BD65" i="54"/>
  <c r="BC65" i="54"/>
  <c r="L65" i="54"/>
  <c r="K65" i="54"/>
  <c r="BD64" i="54"/>
  <c r="BC64" i="54"/>
  <c r="L64" i="54"/>
  <c r="K64" i="54"/>
  <c r="BD63" i="54"/>
  <c r="BC63" i="54"/>
  <c r="AZ63" i="54"/>
  <c r="L63" i="54"/>
  <c r="K63" i="54"/>
  <c r="BD62" i="54"/>
  <c r="BC62" i="54"/>
  <c r="L62" i="54"/>
  <c r="K62" i="54"/>
  <c r="BD61" i="54"/>
  <c r="BC61" i="54"/>
  <c r="L61" i="54"/>
  <c r="K61" i="54"/>
  <c r="BD60" i="54"/>
  <c r="BC60" i="54"/>
  <c r="L60" i="54"/>
  <c r="K60" i="54"/>
  <c r="BD59" i="54"/>
  <c r="BC59" i="54"/>
  <c r="L59" i="54"/>
  <c r="K59" i="54"/>
  <c r="BD58" i="54"/>
  <c r="BC58" i="54"/>
  <c r="L58" i="54"/>
  <c r="K58" i="54"/>
  <c r="BD57" i="54"/>
  <c r="BC57" i="54"/>
  <c r="L57" i="54"/>
  <c r="K57" i="54"/>
  <c r="BD56" i="54"/>
  <c r="BC56" i="54"/>
  <c r="L56" i="54"/>
  <c r="K56" i="54"/>
  <c r="BD55" i="54"/>
  <c r="BC55" i="54"/>
  <c r="L55" i="54"/>
  <c r="K55" i="54"/>
  <c r="BD54" i="54"/>
  <c r="BC54" i="54"/>
  <c r="L54" i="54"/>
  <c r="K54" i="54"/>
  <c r="BD53" i="54"/>
  <c r="BC53" i="54"/>
  <c r="BD52" i="54"/>
  <c r="BC52" i="54"/>
  <c r="BD51" i="54"/>
  <c r="BC51" i="54"/>
  <c r="BD50" i="54"/>
  <c r="BC50" i="54"/>
  <c r="BD49" i="54"/>
  <c r="BC49" i="54"/>
  <c r="I49" i="54"/>
  <c r="H49" i="54"/>
  <c r="D49" i="54"/>
  <c r="F49" i="54" s="1"/>
  <c r="BE48" i="54"/>
  <c r="BD48" i="54"/>
  <c r="BC48" i="54"/>
  <c r="I48" i="54"/>
  <c r="H48" i="54"/>
  <c r="D48" i="54"/>
  <c r="F48" i="54" s="1"/>
  <c r="BD47" i="54"/>
  <c r="BC47" i="54"/>
  <c r="I47" i="54"/>
  <c r="H47" i="54"/>
  <c r="D47" i="54"/>
  <c r="F47" i="54" s="1"/>
  <c r="BD46" i="54"/>
  <c r="BC46" i="54"/>
  <c r="I46" i="54"/>
  <c r="H46" i="54"/>
  <c r="D46" i="54"/>
  <c r="F46" i="54" s="1"/>
  <c r="BD45" i="54"/>
  <c r="BC45" i="54"/>
  <c r="AZ45" i="54"/>
  <c r="I45" i="54"/>
  <c r="H45" i="54"/>
  <c r="D45" i="54"/>
  <c r="F45" i="54" s="1"/>
  <c r="BD44" i="54"/>
  <c r="BC44" i="54"/>
  <c r="I44" i="54"/>
  <c r="H44" i="54"/>
  <c r="D44" i="54"/>
  <c r="F44" i="54" s="1"/>
  <c r="BD43" i="54"/>
  <c r="BC43" i="54"/>
  <c r="I43" i="54"/>
  <c r="H43" i="54"/>
  <c r="D43" i="54"/>
  <c r="F43" i="54" s="1"/>
  <c r="BD42" i="54"/>
  <c r="BC42" i="54"/>
  <c r="BD41" i="54"/>
  <c r="BC41" i="54"/>
  <c r="BD40" i="54"/>
  <c r="BC40" i="54"/>
  <c r="BD39" i="54"/>
  <c r="BC39" i="54"/>
  <c r="AZ39" i="54"/>
  <c r="AU39" i="54"/>
  <c r="BE77" i="54" s="1"/>
  <c r="AT39" i="54"/>
  <c r="BE76" i="54" s="1"/>
  <c r="AS39" i="54"/>
  <c r="BE75" i="54" s="1"/>
  <c r="AR39" i="54"/>
  <c r="BE74" i="54" s="1"/>
  <c r="AQ39" i="54"/>
  <c r="BE73" i="54" s="1"/>
  <c r="AO39" i="54"/>
  <c r="AN39" i="54"/>
  <c r="AM39" i="54"/>
  <c r="AL39" i="54"/>
  <c r="AK39" i="54"/>
  <c r="BD38" i="54"/>
  <c r="BC38" i="54"/>
  <c r="AU38" i="54"/>
  <c r="BE71" i="54" s="1"/>
  <c r="AT38" i="54"/>
  <c r="BE70" i="54" s="1"/>
  <c r="AS38" i="54"/>
  <c r="BE69" i="54" s="1"/>
  <c r="AR38" i="54"/>
  <c r="BE68" i="54" s="1"/>
  <c r="AQ38" i="54"/>
  <c r="BE67" i="54" s="1"/>
  <c r="AO38" i="54"/>
  <c r="AN38" i="54"/>
  <c r="AM38" i="54"/>
  <c r="AL38" i="54"/>
  <c r="AK38" i="54"/>
  <c r="Q38" i="54"/>
  <c r="O38" i="54"/>
  <c r="G38" i="54"/>
  <c r="F38" i="54"/>
  <c r="E38" i="54"/>
  <c r="BD37" i="54"/>
  <c r="BC37" i="54"/>
  <c r="AU37" i="54"/>
  <c r="BE65" i="54" s="1"/>
  <c r="AT37" i="54"/>
  <c r="BE64" i="54" s="1"/>
  <c r="AS37" i="54"/>
  <c r="BE63" i="54" s="1"/>
  <c r="AR37" i="54"/>
  <c r="BE62" i="54" s="1"/>
  <c r="AQ37" i="54"/>
  <c r="BE61" i="54" s="1"/>
  <c r="AO37" i="54"/>
  <c r="AN37" i="54"/>
  <c r="AM37" i="54"/>
  <c r="AL37" i="54"/>
  <c r="AK37" i="54"/>
  <c r="Q37" i="54"/>
  <c r="O37" i="54"/>
  <c r="BE60" i="54" s="1"/>
  <c r="G37" i="54"/>
  <c r="F37" i="54"/>
  <c r="E37" i="54"/>
  <c r="BD36" i="54"/>
  <c r="BC36" i="54"/>
  <c r="AU36" i="54"/>
  <c r="BE59" i="54" s="1"/>
  <c r="AT36" i="54"/>
  <c r="BE58" i="54" s="1"/>
  <c r="AS36" i="54"/>
  <c r="BE57" i="54" s="1"/>
  <c r="AR36" i="54"/>
  <c r="BE56" i="54" s="1"/>
  <c r="AQ36" i="54"/>
  <c r="BE55" i="54" s="1"/>
  <c r="AO36" i="54"/>
  <c r="AN36" i="54"/>
  <c r="AM36" i="54"/>
  <c r="AL36" i="54"/>
  <c r="AK36" i="54"/>
  <c r="Q36" i="54"/>
  <c r="G36" i="54"/>
  <c r="F36" i="54"/>
  <c r="E36" i="54"/>
  <c r="BD35" i="54"/>
  <c r="BC35" i="54"/>
  <c r="AZ35" i="54"/>
  <c r="AU35" i="54"/>
  <c r="BE53" i="54" s="1"/>
  <c r="AT35" i="54"/>
  <c r="BE52" i="54" s="1"/>
  <c r="AS35" i="54"/>
  <c r="BE51" i="54" s="1"/>
  <c r="AR35" i="54"/>
  <c r="BE50" i="54" s="1"/>
  <c r="AQ35" i="54"/>
  <c r="BE49" i="54" s="1"/>
  <c r="AO35" i="54"/>
  <c r="AN35" i="54"/>
  <c r="AM35" i="54"/>
  <c r="AL35" i="54"/>
  <c r="AK35" i="54"/>
  <c r="Q35" i="54"/>
  <c r="O35" i="54"/>
  <c r="G35" i="54"/>
  <c r="F35" i="54"/>
  <c r="E35" i="54"/>
  <c r="BD34" i="54"/>
  <c r="BC34" i="54"/>
  <c r="AZ34" i="54"/>
  <c r="Q34" i="54"/>
  <c r="O34" i="54"/>
  <c r="BE42" i="54" s="1"/>
  <c r="E34" i="54"/>
  <c r="BE33" i="54"/>
  <c r="BD33" i="54"/>
  <c r="BC33" i="54"/>
  <c r="Q33" i="54"/>
  <c r="O33" i="54"/>
  <c r="BE36" i="54" s="1"/>
  <c r="E33" i="54"/>
  <c r="BD32" i="54"/>
  <c r="BC32" i="54"/>
  <c r="BD31" i="54"/>
  <c r="BC31" i="54"/>
  <c r="BD30" i="54"/>
  <c r="BC30" i="54"/>
  <c r="AZ30" i="54"/>
  <c r="D30" i="54"/>
  <c r="D40" i="54" s="1"/>
  <c r="BD29" i="54"/>
  <c r="BC29" i="54"/>
  <c r="AZ29" i="54"/>
  <c r="Q29" i="54"/>
  <c r="M29" i="54"/>
  <c r="L29" i="54"/>
  <c r="K29" i="54"/>
  <c r="J29" i="54"/>
  <c r="I29" i="54"/>
  <c r="G29" i="54"/>
  <c r="F29" i="54"/>
  <c r="E29" i="54"/>
  <c r="BE28" i="54"/>
  <c r="BD28" i="54"/>
  <c r="BC28" i="54"/>
  <c r="Q28" i="54"/>
  <c r="O28" i="54"/>
  <c r="BE35" i="54" s="1"/>
  <c r="M28" i="54"/>
  <c r="L28" i="54"/>
  <c r="K28" i="54"/>
  <c r="J28" i="54"/>
  <c r="I28" i="54"/>
  <c r="G28" i="54"/>
  <c r="F28" i="54"/>
  <c r="E28" i="54"/>
  <c r="BE27" i="54"/>
  <c r="BD27" i="54"/>
  <c r="BC27" i="54"/>
  <c r="Q27" i="54"/>
  <c r="O27" i="54"/>
  <c r="BE34" i="54" s="1"/>
  <c r="M27" i="54"/>
  <c r="L27" i="54"/>
  <c r="K27" i="54"/>
  <c r="J27" i="54"/>
  <c r="I27" i="54"/>
  <c r="G27" i="54"/>
  <c r="F27" i="54"/>
  <c r="E27" i="54"/>
  <c r="BE26" i="54"/>
  <c r="BD26" i="54"/>
  <c r="BC26" i="54"/>
  <c r="Q26" i="54"/>
  <c r="O26" i="54"/>
  <c r="M26" i="54"/>
  <c r="L26" i="54"/>
  <c r="K26" i="54"/>
  <c r="J26" i="54"/>
  <c r="I26" i="54"/>
  <c r="G26" i="54"/>
  <c r="F26" i="54"/>
  <c r="E26" i="54"/>
  <c r="BE25" i="54"/>
  <c r="BD25" i="54"/>
  <c r="BC25" i="54"/>
  <c r="Q25" i="54"/>
  <c r="O25" i="54"/>
  <c r="BE32" i="54" s="1"/>
  <c r="M25" i="54"/>
  <c r="L25" i="54"/>
  <c r="K25" i="54"/>
  <c r="J25" i="54"/>
  <c r="I25" i="54"/>
  <c r="G25" i="54"/>
  <c r="F25" i="54"/>
  <c r="E25" i="54"/>
  <c r="BE24" i="54"/>
  <c r="BD24" i="54"/>
  <c r="BC24" i="54"/>
  <c r="Q24" i="54"/>
  <c r="O24" i="54"/>
  <c r="BE31" i="54" s="1"/>
  <c r="M24" i="54"/>
  <c r="L24" i="54"/>
  <c r="K24" i="54"/>
  <c r="J24" i="54"/>
  <c r="I24" i="54"/>
  <c r="G24" i="54"/>
  <c r="F24" i="54"/>
  <c r="E24" i="54"/>
  <c r="BE23" i="54"/>
  <c r="BD23" i="54"/>
  <c r="BC23" i="54"/>
  <c r="Q23" i="54"/>
  <c r="O23" i="54"/>
  <c r="BE30" i="54" s="1"/>
  <c r="M23" i="54"/>
  <c r="L23" i="54"/>
  <c r="K23" i="54"/>
  <c r="J23" i="54"/>
  <c r="I23" i="54"/>
  <c r="G23" i="54"/>
  <c r="F23" i="54"/>
  <c r="E23" i="54"/>
  <c r="BE22" i="54"/>
  <c r="BD22" i="54"/>
  <c r="BC22" i="54"/>
  <c r="BC21" i="54"/>
  <c r="BA99" i="54" s="1"/>
  <c r="BB21" i="54"/>
  <c r="D21" i="54"/>
  <c r="BC20" i="54"/>
  <c r="AZ96" i="54" s="1"/>
  <c r="BB20" i="54"/>
  <c r="D20" i="54"/>
  <c r="O36" i="54" s="1"/>
  <c r="BE54" i="54" s="1"/>
  <c r="W18" i="54"/>
  <c r="V18" i="54"/>
  <c r="U18" i="54"/>
  <c r="T18" i="54"/>
  <c r="S18" i="54"/>
  <c r="Q18" i="54"/>
  <c r="W17" i="54"/>
  <c r="V17" i="54"/>
  <c r="U17" i="54"/>
  <c r="T17" i="54"/>
  <c r="S17" i="54"/>
  <c r="Q17" i="54"/>
  <c r="W16" i="54"/>
  <c r="V16" i="54"/>
  <c r="U16" i="54"/>
  <c r="T16" i="54"/>
  <c r="S16" i="54"/>
  <c r="Q16" i="54"/>
  <c r="W15" i="54"/>
  <c r="V15" i="54"/>
  <c r="U15" i="54"/>
  <c r="T15" i="54"/>
  <c r="S15" i="54"/>
  <c r="Q15" i="54"/>
  <c r="W14" i="54"/>
  <c r="V14" i="54"/>
  <c r="U14" i="54"/>
  <c r="T14" i="54"/>
  <c r="S14" i="54"/>
  <c r="Q14" i="54"/>
  <c r="W13" i="54"/>
  <c r="V13" i="54"/>
  <c r="U13" i="54"/>
  <c r="T13" i="54"/>
  <c r="S13" i="54"/>
  <c r="Q13" i="54"/>
  <c r="R92" i="54" l="1"/>
  <c r="BE85" i="54" s="1"/>
  <c r="S92" i="54"/>
  <c r="BE86" i="54" s="1"/>
  <c r="AK30" i="55"/>
  <c r="AK30" i="54"/>
  <c r="AO30" i="54"/>
  <c r="AM30" i="54"/>
  <c r="L30" i="55"/>
  <c r="E104" i="55"/>
  <c r="BE88" i="55" s="1"/>
  <c r="AN30" i="54"/>
  <c r="K30" i="54"/>
  <c r="K33" i="54" s="1"/>
  <c r="AL30" i="55"/>
  <c r="AM30" i="55"/>
  <c r="AN30" i="55"/>
  <c r="AO30" i="55"/>
  <c r="E104" i="54"/>
  <c r="BE88" i="54" s="1"/>
  <c r="AL30" i="54"/>
  <c r="R79" i="55"/>
  <c r="BE83" i="55" s="1"/>
  <c r="I30" i="55"/>
  <c r="M30" i="55"/>
  <c r="I50" i="55"/>
  <c r="BE78" i="55" s="1"/>
  <c r="H50" i="55"/>
  <c r="BE79" i="55" s="1"/>
  <c r="K30" i="55"/>
  <c r="K33" i="55" s="1"/>
  <c r="J30" i="55"/>
  <c r="J33" i="55" s="1"/>
  <c r="AZ35" i="55"/>
  <c r="AZ39" i="55"/>
  <c r="AZ48" i="55"/>
  <c r="AZ30" i="55"/>
  <c r="AZ46" i="55"/>
  <c r="AZ55" i="55"/>
  <c r="AZ40" i="55"/>
  <c r="AZ53" i="55"/>
  <c r="AZ72" i="55"/>
  <c r="AZ28" i="55"/>
  <c r="AZ24" i="55"/>
  <c r="AZ32" i="55"/>
  <c r="AZ41" i="55"/>
  <c r="AZ75" i="55"/>
  <c r="AZ58" i="55"/>
  <c r="AZ67" i="55"/>
  <c r="AZ22" i="55"/>
  <c r="AZ50" i="55"/>
  <c r="AZ45" i="55"/>
  <c r="AZ47" i="55"/>
  <c r="AZ95" i="55"/>
  <c r="AZ61" i="55"/>
  <c r="AZ71" i="55"/>
  <c r="AZ80" i="55"/>
  <c r="AZ29" i="55"/>
  <c r="AZ23" i="55"/>
  <c r="AZ27" i="55"/>
  <c r="AZ25" i="55"/>
  <c r="AZ51" i="55"/>
  <c r="AZ76" i="55"/>
  <c r="AZ34" i="55"/>
  <c r="AZ74" i="55"/>
  <c r="BA34" i="55"/>
  <c r="BA45" i="55"/>
  <c r="BA30" i="55"/>
  <c r="BA22" i="55"/>
  <c r="BA36" i="55"/>
  <c r="BA64" i="55"/>
  <c r="BA31" i="55"/>
  <c r="BA43" i="55"/>
  <c r="BA39" i="55"/>
  <c r="BA38" i="55"/>
  <c r="Q79" i="55"/>
  <c r="D109" i="55" s="1"/>
  <c r="BE84" i="55"/>
  <c r="I33" i="55"/>
  <c r="M33" i="55"/>
  <c r="L33" i="55"/>
  <c r="BA96" i="55"/>
  <c r="BA28" i="55"/>
  <c r="BA74" i="55"/>
  <c r="AZ93" i="55"/>
  <c r="BA51" i="55"/>
  <c r="BA93" i="55"/>
  <c r="BE31" i="55"/>
  <c r="BA40" i="55"/>
  <c r="BA55" i="55"/>
  <c r="BA71" i="55"/>
  <c r="BA80" i="55"/>
  <c r="AZ100" i="55"/>
  <c r="BA47" i="55"/>
  <c r="BA58" i="55"/>
  <c r="AZ97" i="55"/>
  <c r="BA100" i="55"/>
  <c r="BA32" i="55"/>
  <c r="AZ49" i="55"/>
  <c r="BA61" i="55"/>
  <c r="BA67" i="55"/>
  <c r="BA76" i="55"/>
  <c r="AZ94" i="55"/>
  <c r="BA97" i="55"/>
  <c r="BA25" i="55"/>
  <c r="BA35" i="55"/>
  <c r="O39" i="55"/>
  <c r="BE72" i="55" s="1"/>
  <c r="AZ42" i="55"/>
  <c r="BA49" i="55"/>
  <c r="AZ52" i="55"/>
  <c r="AZ65" i="55"/>
  <c r="AZ73" i="55"/>
  <c r="AZ83" i="55"/>
  <c r="AZ85" i="55"/>
  <c r="AZ87" i="55"/>
  <c r="AZ89" i="55"/>
  <c r="AZ91" i="55"/>
  <c r="BA94" i="55"/>
  <c r="BA42" i="55"/>
  <c r="BA52" i="55"/>
  <c r="AZ54" i="55"/>
  <c r="BA65" i="55"/>
  <c r="BA73" i="55"/>
  <c r="BA83" i="55"/>
  <c r="BA85" i="55"/>
  <c r="BA87" i="55"/>
  <c r="BA89" i="55"/>
  <c r="BA91" i="55"/>
  <c r="BA27" i="55"/>
  <c r="AZ44" i="55"/>
  <c r="BA54" i="55"/>
  <c r="AZ57" i="55"/>
  <c r="AZ63" i="55"/>
  <c r="AZ70" i="55"/>
  <c r="AZ78" i="55"/>
  <c r="AZ81" i="55"/>
  <c r="O35" i="55"/>
  <c r="BE48" i="55" s="1"/>
  <c r="AZ36" i="55"/>
  <c r="BA44" i="55"/>
  <c r="BA57" i="55"/>
  <c r="AZ60" i="55"/>
  <c r="BA63" i="55"/>
  <c r="AZ68" i="55"/>
  <c r="BA70" i="55"/>
  <c r="BA78" i="55"/>
  <c r="BA81" i="55"/>
  <c r="AZ98" i="55"/>
  <c r="BA60" i="55"/>
  <c r="BA68" i="55"/>
  <c r="BA98" i="55"/>
  <c r="BA75" i="55"/>
  <c r="BA95" i="55"/>
  <c r="BA24" i="55"/>
  <c r="BE29" i="55"/>
  <c r="AZ33" i="55"/>
  <c r="AZ37" i="55"/>
  <c r="BA41" i="55"/>
  <c r="BA48" i="55"/>
  <c r="BA50" i="55"/>
  <c r="BA53" i="55"/>
  <c r="AZ56" i="55"/>
  <c r="AZ66" i="55"/>
  <c r="BA72" i="55"/>
  <c r="AZ92" i="55"/>
  <c r="AZ26" i="55"/>
  <c r="BA33" i="55"/>
  <c r="BA37" i="55"/>
  <c r="BA56" i="55"/>
  <c r="AZ59" i="55"/>
  <c r="BA66" i="55"/>
  <c r="AZ69" i="55"/>
  <c r="AZ77" i="55"/>
  <c r="AZ79" i="55"/>
  <c r="AZ82" i="55"/>
  <c r="AZ84" i="55"/>
  <c r="AZ86" i="55"/>
  <c r="AZ88" i="55"/>
  <c r="AZ90" i="55"/>
  <c r="BA92" i="55"/>
  <c r="AZ99" i="55"/>
  <c r="BA26" i="55"/>
  <c r="AZ31" i="55"/>
  <c r="AZ43" i="55"/>
  <c r="BA59" i="55"/>
  <c r="AZ62" i="55"/>
  <c r="AZ64" i="55"/>
  <c r="BA69" i="55"/>
  <c r="BA77" i="55"/>
  <c r="BA79" i="55"/>
  <c r="BA82" i="55"/>
  <c r="BA84" i="55"/>
  <c r="BA86" i="55"/>
  <c r="BA88" i="55"/>
  <c r="BA90" i="55"/>
  <c r="BA43" i="54"/>
  <c r="BA96" i="54"/>
  <c r="BA64" i="54"/>
  <c r="BA31" i="54"/>
  <c r="BA62" i="54"/>
  <c r="BA28" i="54"/>
  <c r="AZ74" i="54"/>
  <c r="AZ44" i="54"/>
  <c r="AZ57" i="54"/>
  <c r="AZ28" i="54"/>
  <c r="AZ93" i="54"/>
  <c r="AZ40" i="54"/>
  <c r="AZ22" i="54"/>
  <c r="AZ47" i="54"/>
  <c r="AZ51" i="54"/>
  <c r="AZ70" i="54"/>
  <c r="AZ38" i="54"/>
  <c r="AZ58" i="54"/>
  <c r="AZ25" i="54"/>
  <c r="AZ23" i="54"/>
  <c r="Q92" i="54"/>
  <c r="C109" i="54" s="1"/>
  <c r="I30" i="54"/>
  <c r="I33" i="54" s="1"/>
  <c r="I50" i="54"/>
  <c r="BE78" i="54" s="1"/>
  <c r="M30" i="54"/>
  <c r="M33" i="54" s="1"/>
  <c r="J30" i="54"/>
  <c r="J33" i="54" s="1"/>
  <c r="H50" i="54"/>
  <c r="BE79" i="54" s="1"/>
  <c r="L30" i="54"/>
  <c r="L33" i="54" s="1"/>
  <c r="L40" i="54" s="1"/>
  <c r="BE84" i="54"/>
  <c r="Q79" i="54"/>
  <c r="D109" i="54" s="1"/>
  <c r="R79" i="54"/>
  <c r="BE83" i="54" s="1"/>
  <c r="BA34" i="54"/>
  <c r="BA38" i="54"/>
  <c r="BA39" i="54"/>
  <c r="BA45" i="54"/>
  <c r="BA51" i="54"/>
  <c r="AZ55" i="54"/>
  <c r="AZ71" i="54"/>
  <c r="AZ80" i="54"/>
  <c r="BA93" i="54"/>
  <c r="BA55" i="54"/>
  <c r="BA71" i="54"/>
  <c r="BA80" i="54"/>
  <c r="AZ100" i="54"/>
  <c r="BA40" i="54"/>
  <c r="BA23" i="54"/>
  <c r="AZ32" i="54"/>
  <c r="BA47" i="54"/>
  <c r="BA58" i="54"/>
  <c r="AZ61" i="54"/>
  <c r="AZ67" i="54"/>
  <c r="AZ76" i="54"/>
  <c r="AZ97" i="54"/>
  <c r="BA100" i="54"/>
  <c r="BA32" i="54"/>
  <c r="AZ49" i="54"/>
  <c r="BA61" i="54"/>
  <c r="BA67" i="54"/>
  <c r="BA76" i="54"/>
  <c r="AZ94" i="54"/>
  <c r="BA97" i="54"/>
  <c r="BA74" i="54"/>
  <c r="BA25" i="54"/>
  <c r="BA35" i="54"/>
  <c r="O39" i="54"/>
  <c r="BE72" i="54" s="1"/>
  <c r="AZ42" i="54"/>
  <c r="BA49" i="54"/>
  <c r="AZ52" i="54"/>
  <c r="AZ65" i="54"/>
  <c r="AZ73" i="54"/>
  <c r="AZ83" i="54"/>
  <c r="AZ85" i="54"/>
  <c r="AZ87" i="54"/>
  <c r="AZ89" i="54"/>
  <c r="AZ91" i="54"/>
  <c r="BA94" i="54"/>
  <c r="AZ27" i="54"/>
  <c r="BA42" i="54"/>
  <c r="BA52" i="54"/>
  <c r="AZ54" i="54"/>
  <c r="BA65" i="54"/>
  <c r="BA73" i="54"/>
  <c r="BA83" i="54"/>
  <c r="BA85" i="54"/>
  <c r="BA87" i="54"/>
  <c r="BA89" i="54"/>
  <c r="BA91" i="54"/>
  <c r="BA27" i="54"/>
  <c r="BA54" i="54"/>
  <c r="AZ78" i="54"/>
  <c r="AZ81" i="54"/>
  <c r="AZ36" i="54"/>
  <c r="BA44" i="54"/>
  <c r="BA57" i="54"/>
  <c r="AZ60" i="54"/>
  <c r="BA63" i="54"/>
  <c r="AZ68" i="54"/>
  <c r="BA70" i="54"/>
  <c r="BA78" i="54"/>
  <c r="BA81" i="54"/>
  <c r="AZ98" i="54"/>
  <c r="BA36" i="54"/>
  <c r="AZ46" i="54"/>
  <c r="BA60" i="54"/>
  <c r="BA68" i="54"/>
  <c r="AZ75" i="54"/>
  <c r="AZ95" i="54"/>
  <c r="BA98" i="54"/>
  <c r="BA75" i="54"/>
  <c r="BA95" i="54"/>
  <c r="BA29" i="54"/>
  <c r="BA22" i="54"/>
  <c r="BA46" i="54"/>
  <c r="AZ24" i="54"/>
  <c r="AZ41" i="54"/>
  <c r="AZ48" i="54"/>
  <c r="AZ50" i="54"/>
  <c r="AZ53" i="54"/>
  <c r="AZ72" i="54"/>
  <c r="BA24" i="54"/>
  <c r="O29" i="54"/>
  <c r="O30" i="54" s="1"/>
  <c r="O40" i="54" s="1"/>
  <c r="BE29" i="54"/>
  <c r="AZ33" i="54"/>
  <c r="AZ37" i="54"/>
  <c r="BA41" i="54"/>
  <c r="BA48" i="54"/>
  <c r="BA50" i="54"/>
  <c r="BA53" i="54"/>
  <c r="AZ56" i="54"/>
  <c r="AZ66" i="54"/>
  <c r="BA72" i="54"/>
  <c r="AZ92" i="54"/>
  <c r="AZ26" i="54"/>
  <c r="BA33" i="54"/>
  <c r="BA37" i="54"/>
  <c r="BA56" i="54"/>
  <c r="AZ59" i="54"/>
  <c r="BA66" i="54"/>
  <c r="AZ69" i="54"/>
  <c r="AZ77" i="54"/>
  <c r="AZ79" i="54"/>
  <c r="AZ82" i="54"/>
  <c r="AZ84" i="54"/>
  <c r="AZ86" i="54"/>
  <c r="AZ88" i="54"/>
  <c r="AZ90" i="54"/>
  <c r="BA92" i="54"/>
  <c r="AZ99" i="54"/>
  <c r="BA30" i="54"/>
  <c r="BA26" i="54"/>
  <c r="AZ31" i="54"/>
  <c r="AZ43" i="54"/>
  <c r="BA59" i="54"/>
  <c r="AZ62" i="54"/>
  <c r="AZ64" i="54"/>
  <c r="BA69" i="54"/>
  <c r="BA77" i="54"/>
  <c r="BA79" i="54"/>
  <c r="BA82" i="54"/>
  <c r="BA84" i="54"/>
  <c r="BA86" i="54"/>
  <c r="BA88" i="54"/>
  <c r="BA90" i="54"/>
  <c r="I40" i="55" l="1"/>
  <c r="K40" i="54"/>
  <c r="I40" i="54"/>
  <c r="K40" i="55"/>
  <c r="J40" i="55"/>
  <c r="M40" i="55"/>
  <c r="L40" i="55"/>
  <c r="BE82" i="55"/>
  <c r="O40" i="55"/>
  <c r="M40" i="54"/>
  <c r="BE82" i="54"/>
  <c r="J40" i="54"/>
  <c r="D104" i="53" l="1"/>
  <c r="E103" i="53"/>
  <c r="E102" i="53"/>
  <c r="E101" i="53"/>
  <c r="BE100" i="53"/>
  <c r="BC100" i="53"/>
  <c r="E100" i="53"/>
  <c r="BE99" i="53"/>
  <c r="BC99" i="53"/>
  <c r="E99" i="53"/>
  <c r="BE98" i="53"/>
  <c r="BC98" i="53"/>
  <c r="E98" i="53"/>
  <c r="BE97" i="53"/>
  <c r="BC97" i="53"/>
  <c r="E97" i="53"/>
  <c r="BE96" i="53"/>
  <c r="BC96" i="53"/>
  <c r="E96" i="53"/>
  <c r="BE95" i="53"/>
  <c r="BC95" i="53"/>
  <c r="E95" i="53"/>
  <c r="BE94" i="53"/>
  <c r="BC94" i="53"/>
  <c r="BE93" i="53"/>
  <c r="BC93" i="53"/>
  <c r="BE92" i="53"/>
  <c r="BC92" i="53"/>
  <c r="BE91" i="53"/>
  <c r="BC91" i="53"/>
  <c r="S91" i="53"/>
  <c r="R91" i="53"/>
  <c r="Q91" i="53"/>
  <c r="O91" i="53"/>
  <c r="BE90" i="53"/>
  <c r="BC90" i="53"/>
  <c r="S90" i="53"/>
  <c r="R90" i="53"/>
  <c r="Q90" i="53"/>
  <c r="O90" i="53"/>
  <c r="BE89" i="53"/>
  <c r="BC89" i="53"/>
  <c r="S89" i="53"/>
  <c r="R89" i="53"/>
  <c r="Q89" i="53"/>
  <c r="O89" i="53"/>
  <c r="BD88" i="53"/>
  <c r="S88" i="53"/>
  <c r="R88" i="53"/>
  <c r="Q88" i="53"/>
  <c r="O88" i="53"/>
  <c r="BE87" i="53"/>
  <c r="BD87" i="53"/>
  <c r="S87" i="53"/>
  <c r="R87" i="53"/>
  <c r="Q87" i="53"/>
  <c r="O87" i="53"/>
  <c r="BD86" i="53"/>
  <c r="S86" i="53"/>
  <c r="R86" i="53"/>
  <c r="Q86" i="53"/>
  <c r="O86" i="53"/>
  <c r="BD85" i="53"/>
  <c r="S85" i="53"/>
  <c r="R85" i="53"/>
  <c r="Q85" i="53"/>
  <c r="O85" i="53"/>
  <c r="BD84" i="53"/>
  <c r="S84" i="53"/>
  <c r="R84" i="53"/>
  <c r="Q84" i="53"/>
  <c r="O84" i="53"/>
  <c r="BD83" i="53"/>
  <c r="S83" i="53"/>
  <c r="R83" i="53"/>
  <c r="Q83" i="53"/>
  <c r="O83" i="53"/>
  <c r="BD82" i="53"/>
  <c r="BD81" i="53"/>
  <c r="BC81" i="53"/>
  <c r="BB81" i="53"/>
  <c r="BD80" i="53"/>
  <c r="BB80" i="53"/>
  <c r="BC80" i="53" s="1"/>
  <c r="BD79" i="53"/>
  <c r="BD78" i="53"/>
  <c r="O78" i="53"/>
  <c r="E78" i="53"/>
  <c r="R78" i="53" s="1"/>
  <c r="D78" i="53"/>
  <c r="Q78" i="53" s="1"/>
  <c r="BD77" i="53"/>
  <c r="BC77" i="53"/>
  <c r="O77" i="53"/>
  <c r="E77" i="53"/>
  <c r="R77" i="53" s="1"/>
  <c r="D77" i="53"/>
  <c r="Q77" i="53" s="1"/>
  <c r="BD76" i="53"/>
  <c r="BC76" i="53"/>
  <c r="O76" i="53"/>
  <c r="E76" i="53"/>
  <c r="R76" i="53" s="1"/>
  <c r="D76" i="53"/>
  <c r="Q76" i="53" s="1"/>
  <c r="BD75" i="53"/>
  <c r="BC75" i="53"/>
  <c r="O75" i="53"/>
  <c r="E75" i="53"/>
  <c r="R75" i="53" s="1"/>
  <c r="D75" i="53"/>
  <c r="Q75" i="53" s="1"/>
  <c r="BD74" i="53"/>
  <c r="BC74" i="53"/>
  <c r="O74" i="53"/>
  <c r="E74" i="53"/>
  <c r="R74" i="53" s="1"/>
  <c r="D74" i="53"/>
  <c r="Q74" i="53" s="1"/>
  <c r="BD73" i="53"/>
  <c r="BC73" i="53"/>
  <c r="O73" i="53"/>
  <c r="E73" i="53"/>
  <c r="R73" i="53" s="1"/>
  <c r="D73" i="53"/>
  <c r="Q73" i="53" s="1"/>
  <c r="BD72" i="53"/>
  <c r="BC72" i="53"/>
  <c r="O72" i="53"/>
  <c r="E72" i="53"/>
  <c r="R72" i="53" s="1"/>
  <c r="D72" i="53"/>
  <c r="Q72" i="53" s="1"/>
  <c r="BD71" i="53"/>
  <c r="BC71" i="53"/>
  <c r="O71" i="53"/>
  <c r="E71" i="53"/>
  <c r="R71" i="53" s="1"/>
  <c r="D71" i="53"/>
  <c r="Q71" i="53" s="1"/>
  <c r="BD70" i="53"/>
  <c r="BC70" i="53"/>
  <c r="O70" i="53"/>
  <c r="E70" i="53"/>
  <c r="R70" i="53" s="1"/>
  <c r="D70" i="53"/>
  <c r="Q70" i="53" s="1"/>
  <c r="BD69" i="53"/>
  <c r="BC69" i="53"/>
  <c r="BD68" i="53"/>
  <c r="BC68" i="53"/>
  <c r="BD67" i="53"/>
  <c r="BC67" i="53"/>
  <c r="L67" i="53"/>
  <c r="K67" i="53"/>
  <c r="BD66" i="53"/>
  <c r="BC66" i="53"/>
  <c r="L66" i="53"/>
  <c r="K66" i="53"/>
  <c r="BD65" i="53"/>
  <c r="BC65" i="53"/>
  <c r="L65" i="53"/>
  <c r="K65" i="53"/>
  <c r="BD64" i="53"/>
  <c r="BC64" i="53"/>
  <c r="L64" i="53"/>
  <c r="K64" i="53"/>
  <c r="BD63" i="53"/>
  <c r="BC63" i="53"/>
  <c r="L63" i="53"/>
  <c r="K63" i="53"/>
  <c r="BD62" i="53"/>
  <c r="BC62" i="53"/>
  <c r="L62" i="53"/>
  <c r="K62" i="53"/>
  <c r="BD61" i="53"/>
  <c r="BC61" i="53"/>
  <c r="L61" i="53"/>
  <c r="K61" i="53"/>
  <c r="BD60" i="53"/>
  <c r="BC60" i="53"/>
  <c r="L60" i="53"/>
  <c r="K60" i="53"/>
  <c r="BD59" i="53"/>
  <c r="BC59" i="53"/>
  <c r="L59" i="53"/>
  <c r="K59" i="53"/>
  <c r="BD58" i="53"/>
  <c r="BC58" i="53"/>
  <c r="L58" i="53"/>
  <c r="K58" i="53"/>
  <c r="BD57" i="53"/>
  <c r="BC57" i="53"/>
  <c r="L57" i="53"/>
  <c r="K57" i="53"/>
  <c r="BD56" i="53"/>
  <c r="BC56" i="53"/>
  <c r="L56" i="53"/>
  <c r="K56" i="53"/>
  <c r="BD55" i="53"/>
  <c r="BC55" i="53"/>
  <c r="L55" i="53"/>
  <c r="K55" i="53"/>
  <c r="BD54" i="53"/>
  <c r="BC54" i="53"/>
  <c r="L54" i="53"/>
  <c r="K54" i="53"/>
  <c r="BD53" i="53"/>
  <c r="BC53" i="53"/>
  <c r="BD52" i="53"/>
  <c r="BC52" i="53"/>
  <c r="BD51" i="53"/>
  <c r="BC51" i="53"/>
  <c r="BD50" i="53"/>
  <c r="BC50" i="53"/>
  <c r="BD49" i="53"/>
  <c r="BC49" i="53"/>
  <c r="I49" i="53"/>
  <c r="H49" i="53"/>
  <c r="D49" i="53"/>
  <c r="F49" i="53" s="1"/>
  <c r="BD48" i="53"/>
  <c r="BC48" i="53"/>
  <c r="I48" i="53"/>
  <c r="H48" i="53"/>
  <c r="D48" i="53"/>
  <c r="F48" i="53" s="1"/>
  <c r="BD47" i="53"/>
  <c r="BC47" i="53"/>
  <c r="I47" i="53"/>
  <c r="H47" i="53"/>
  <c r="D47" i="53"/>
  <c r="F47" i="53" s="1"/>
  <c r="BD46" i="53"/>
  <c r="BC46" i="53"/>
  <c r="I46" i="53"/>
  <c r="H46" i="53"/>
  <c r="D46" i="53"/>
  <c r="F46" i="53" s="1"/>
  <c r="BD45" i="53"/>
  <c r="BC45" i="53"/>
  <c r="I45" i="53"/>
  <c r="H45" i="53"/>
  <c r="D45" i="53"/>
  <c r="F45" i="53" s="1"/>
  <c r="BD44" i="53"/>
  <c r="BC44" i="53"/>
  <c r="I44" i="53"/>
  <c r="H44" i="53"/>
  <c r="D44" i="53"/>
  <c r="F44" i="53" s="1"/>
  <c r="BD43" i="53"/>
  <c r="BC43" i="53"/>
  <c r="I43" i="53"/>
  <c r="H43" i="53"/>
  <c r="D43" i="53"/>
  <c r="F43" i="53" s="1"/>
  <c r="BD42" i="53"/>
  <c r="BC42" i="53"/>
  <c r="BD41" i="53"/>
  <c r="BC41" i="53"/>
  <c r="BD40" i="53"/>
  <c r="BC40" i="53"/>
  <c r="BD39" i="53"/>
  <c r="BC39" i="53"/>
  <c r="AU39" i="53"/>
  <c r="BE77" i="53" s="1"/>
  <c r="AT39" i="53"/>
  <c r="BE76" i="53" s="1"/>
  <c r="AS39" i="53"/>
  <c r="BE75" i="53" s="1"/>
  <c r="AR39" i="53"/>
  <c r="BE74" i="53" s="1"/>
  <c r="AQ39" i="53"/>
  <c r="BE73" i="53" s="1"/>
  <c r="AO39" i="53"/>
  <c r="AN39" i="53"/>
  <c r="AM39" i="53"/>
  <c r="AL39" i="53"/>
  <c r="AK39" i="53"/>
  <c r="BD38" i="53"/>
  <c r="BC38" i="53"/>
  <c r="AU38" i="53"/>
  <c r="BE71" i="53" s="1"/>
  <c r="AT38" i="53"/>
  <c r="BE70" i="53" s="1"/>
  <c r="AS38" i="53"/>
  <c r="BE69" i="53" s="1"/>
  <c r="AR38" i="53"/>
  <c r="BE68" i="53" s="1"/>
  <c r="AQ38" i="53"/>
  <c r="BE67" i="53" s="1"/>
  <c r="AO38" i="53"/>
  <c r="AN38" i="53"/>
  <c r="AM38" i="53"/>
  <c r="AL38" i="53"/>
  <c r="AK38" i="53"/>
  <c r="Q38" i="53"/>
  <c r="G38" i="53"/>
  <c r="F38" i="53"/>
  <c r="E38" i="53"/>
  <c r="BD37" i="53"/>
  <c r="BC37" i="53"/>
  <c r="AU37" i="53"/>
  <c r="BE65" i="53" s="1"/>
  <c r="AT37" i="53"/>
  <c r="BE64" i="53" s="1"/>
  <c r="AS37" i="53"/>
  <c r="BE63" i="53" s="1"/>
  <c r="AR37" i="53"/>
  <c r="BE62" i="53" s="1"/>
  <c r="AQ37" i="53"/>
  <c r="BE61" i="53" s="1"/>
  <c r="AO37" i="53"/>
  <c r="AN37" i="53"/>
  <c r="AM37" i="53"/>
  <c r="AL37" i="53"/>
  <c r="AK37" i="53"/>
  <c r="Q37" i="53"/>
  <c r="G37" i="53"/>
  <c r="F37" i="53"/>
  <c r="E37" i="53"/>
  <c r="BD36" i="53"/>
  <c r="BC36" i="53"/>
  <c r="AU36" i="53"/>
  <c r="BE59" i="53" s="1"/>
  <c r="AT36" i="53"/>
  <c r="BE58" i="53" s="1"/>
  <c r="AS36" i="53"/>
  <c r="BE57" i="53" s="1"/>
  <c r="AR36" i="53"/>
  <c r="BE56" i="53" s="1"/>
  <c r="AQ36" i="53"/>
  <c r="BE55" i="53" s="1"/>
  <c r="AO36" i="53"/>
  <c r="AN36" i="53"/>
  <c r="AM36" i="53"/>
  <c r="AL36" i="53"/>
  <c r="AK36" i="53"/>
  <c r="Q36" i="53"/>
  <c r="G36" i="53"/>
  <c r="F36" i="53"/>
  <c r="E36" i="53"/>
  <c r="BD35" i="53"/>
  <c r="BC35" i="53"/>
  <c r="AU35" i="53"/>
  <c r="BE53" i="53" s="1"/>
  <c r="AT35" i="53"/>
  <c r="BE52" i="53" s="1"/>
  <c r="AS35" i="53"/>
  <c r="BE51" i="53" s="1"/>
  <c r="AR35" i="53"/>
  <c r="BE50" i="53" s="1"/>
  <c r="AQ35" i="53"/>
  <c r="BE49" i="53" s="1"/>
  <c r="AO35" i="53"/>
  <c r="AN35" i="53"/>
  <c r="AM35" i="53"/>
  <c r="AL35" i="53"/>
  <c r="AK35" i="53"/>
  <c r="Q35" i="53"/>
  <c r="G35" i="53"/>
  <c r="F35" i="53"/>
  <c r="E35" i="53"/>
  <c r="BD34" i="53"/>
  <c r="BC34" i="53"/>
  <c r="Q34" i="53"/>
  <c r="E34" i="53"/>
  <c r="BD33" i="53"/>
  <c r="BC33" i="53"/>
  <c r="Q33" i="53"/>
  <c r="E33" i="53"/>
  <c r="BD32" i="53"/>
  <c r="BC32" i="53"/>
  <c r="BD31" i="53"/>
  <c r="BC31" i="53"/>
  <c r="BD30" i="53"/>
  <c r="BC30" i="53"/>
  <c r="D30" i="53"/>
  <c r="D40" i="53" s="1"/>
  <c r="BD29" i="53"/>
  <c r="BC29" i="53"/>
  <c r="Q29" i="53"/>
  <c r="M29" i="53"/>
  <c r="L29" i="53"/>
  <c r="K29" i="53"/>
  <c r="J29" i="53"/>
  <c r="I29" i="53"/>
  <c r="G29" i="53"/>
  <c r="F29" i="53"/>
  <c r="E29" i="53"/>
  <c r="BE28" i="53"/>
  <c r="BD28" i="53"/>
  <c r="BC28" i="53"/>
  <c r="Q28" i="53"/>
  <c r="M28" i="53"/>
  <c r="L28" i="53"/>
  <c r="K28" i="53"/>
  <c r="J28" i="53"/>
  <c r="I28" i="53"/>
  <c r="G28" i="53"/>
  <c r="F28" i="53"/>
  <c r="E28" i="53"/>
  <c r="BE27" i="53"/>
  <c r="BD27" i="53"/>
  <c r="BC27" i="53"/>
  <c r="Q27" i="53"/>
  <c r="M27" i="53"/>
  <c r="L27" i="53"/>
  <c r="K27" i="53"/>
  <c r="J27" i="53"/>
  <c r="I27" i="53"/>
  <c r="G27" i="53"/>
  <c r="F27" i="53"/>
  <c r="E27" i="53"/>
  <c r="BE26" i="53"/>
  <c r="BD26" i="53"/>
  <c r="BC26" i="53"/>
  <c r="Q26" i="53"/>
  <c r="M26" i="53"/>
  <c r="L26" i="53"/>
  <c r="K26" i="53"/>
  <c r="J26" i="53"/>
  <c r="I26" i="53"/>
  <c r="G26" i="53"/>
  <c r="F26" i="53"/>
  <c r="E26" i="53"/>
  <c r="BE25" i="53"/>
  <c r="BD25" i="53"/>
  <c r="BC25" i="53"/>
  <c r="Q25" i="53"/>
  <c r="M25" i="53"/>
  <c r="L25" i="53"/>
  <c r="K25" i="53"/>
  <c r="J25" i="53"/>
  <c r="I25" i="53"/>
  <c r="G25" i="53"/>
  <c r="F25" i="53"/>
  <c r="E25" i="53"/>
  <c r="BE24" i="53"/>
  <c r="BD24" i="53"/>
  <c r="BC24" i="53"/>
  <c r="BA24" i="53"/>
  <c r="Q24" i="53"/>
  <c r="M24" i="53"/>
  <c r="L24" i="53"/>
  <c r="K24" i="53"/>
  <c r="J24" i="53"/>
  <c r="I24" i="53"/>
  <c r="G24" i="53"/>
  <c r="F24" i="53"/>
  <c r="E24" i="53"/>
  <c r="BE23" i="53"/>
  <c r="BD23" i="53"/>
  <c r="BC23" i="53"/>
  <c r="Q23" i="53"/>
  <c r="M23" i="53"/>
  <c r="L23" i="53"/>
  <c r="K23" i="53"/>
  <c r="J23" i="53"/>
  <c r="I23" i="53"/>
  <c r="G23" i="53"/>
  <c r="F23" i="53"/>
  <c r="E23" i="53"/>
  <c r="BE22" i="53"/>
  <c r="BD22" i="53"/>
  <c r="BC22" i="53"/>
  <c r="BC21" i="53"/>
  <c r="BA99" i="53" s="1"/>
  <c r="BB21" i="53"/>
  <c r="D21" i="53"/>
  <c r="BC20" i="53"/>
  <c r="AZ96" i="53" s="1"/>
  <c r="BB20" i="53"/>
  <c r="D20" i="53"/>
  <c r="O27" i="53" s="1"/>
  <c r="BE34" i="53" s="1"/>
  <c r="W18" i="53"/>
  <c r="V18" i="53"/>
  <c r="U18" i="53"/>
  <c r="T18" i="53"/>
  <c r="S18" i="53"/>
  <c r="Q18" i="53"/>
  <c r="W17" i="53"/>
  <c r="V17" i="53"/>
  <c r="U17" i="53"/>
  <c r="T17" i="53"/>
  <c r="S17" i="53"/>
  <c r="Q17" i="53"/>
  <c r="W16" i="53"/>
  <c r="V16" i="53"/>
  <c r="U16" i="53"/>
  <c r="T16" i="53"/>
  <c r="S16" i="53"/>
  <c r="Q16" i="53"/>
  <c r="W15" i="53"/>
  <c r="V15" i="53"/>
  <c r="U15" i="53"/>
  <c r="T15" i="53"/>
  <c r="S15" i="53"/>
  <c r="Q15" i="53"/>
  <c r="W14" i="53"/>
  <c r="V14" i="53"/>
  <c r="U14" i="53"/>
  <c r="T14" i="53"/>
  <c r="S14" i="53"/>
  <c r="Q14" i="53"/>
  <c r="W13" i="53"/>
  <c r="V13" i="53"/>
  <c r="U13" i="53"/>
  <c r="T13" i="53"/>
  <c r="S13" i="53"/>
  <c r="Q13" i="53"/>
  <c r="D104" i="52"/>
  <c r="E103" i="52"/>
  <c r="E102" i="52"/>
  <c r="E101" i="52"/>
  <c r="BE100" i="52"/>
  <c r="BC100" i="52"/>
  <c r="AZ100" i="52"/>
  <c r="E100" i="52"/>
  <c r="BE99" i="52"/>
  <c r="BC99" i="52"/>
  <c r="BE98" i="52"/>
  <c r="BC98" i="52"/>
  <c r="BE97" i="52"/>
  <c r="BC97" i="52"/>
  <c r="AZ97" i="52"/>
  <c r="BE96" i="52"/>
  <c r="BC96" i="52"/>
  <c r="BE95" i="52"/>
  <c r="BC95" i="52"/>
  <c r="BE94" i="52"/>
  <c r="BC94" i="52"/>
  <c r="BE93" i="52"/>
  <c r="BC93" i="52"/>
  <c r="AZ93" i="52"/>
  <c r="BE92" i="52"/>
  <c r="BC92" i="52"/>
  <c r="BE91" i="52"/>
  <c r="BC91" i="52"/>
  <c r="AZ91" i="52"/>
  <c r="S91" i="52"/>
  <c r="R91" i="52"/>
  <c r="Q91" i="52"/>
  <c r="O91" i="52"/>
  <c r="BE90" i="52"/>
  <c r="BC90" i="52"/>
  <c r="S90" i="52"/>
  <c r="R90" i="52"/>
  <c r="Q90" i="52"/>
  <c r="O90" i="52"/>
  <c r="BE89" i="52"/>
  <c r="BC89" i="52"/>
  <c r="AZ89" i="52"/>
  <c r="S89" i="52"/>
  <c r="R89" i="52"/>
  <c r="Q89" i="52"/>
  <c r="O89" i="52"/>
  <c r="BD88" i="52"/>
  <c r="S88" i="52"/>
  <c r="R88" i="52"/>
  <c r="Q88" i="52"/>
  <c r="O88" i="52"/>
  <c r="BE87" i="52"/>
  <c r="BD87" i="52"/>
  <c r="AZ87" i="52"/>
  <c r="S87" i="52"/>
  <c r="R87" i="52"/>
  <c r="Q87" i="52"/>
  <c r="O87" i="52"/>
  <c r="BD86" i="52"/>
  <c r="S86" i="52"/>
  <c r="R86" i="52"/>
  <c r="Q86" i="52"/>
  <c r="O86" i="52"/>
  <c r="BD85" i="52"/>
  <c r="AZ85" i="52"/>
  <c r="S85" i="52"/>
  <c r="R85" i="52"/>
  <c r="Q85" i="52"/>
  <c r="O85" i="52"/>
  <c r="BD84" i="52"/>
  <c r="S84" i="52"/>
  <c r="Q84" i="52"/>
  <c r="O84" i="52"/>
  <c r="R84" i="52" s="1"/>
  <c r="BD83" i="52"/>
  <c r="AZ83" i="52"/>
  <c r="S83" i="52"/>
  <c r="R83" i="52"/>
  <c r="Q83" i="52"/>
  <c r="O83" i="52"/>
  <c r="BD82" i="52"/>
  <c r="BD81" i="52"/>
  <c r="BB81" i="52"/>
  <c r="BC81" i="52" s="1"/>
  <c r="BD80" i="52"/>
  <c r="BB80" i="52"/>
  <c r="BC80" i="52" s="1"/>
  <c r="AZ80" i="52"/>
  <c r="BD79" i="52"/>
  <c r="BD78" i="52"/>
  <c r="O78" i="52"/>
  <c r="E78" i="52"/>
  <c r="R78" i="52" s="1"/>
  <c r="D78" i="52"/>
  <c r="Q78" i="52" s="1"/>
  <c r="BD77" i="52"/>
  <c r="BC77" i="52"/>
  <c r="O77" i="52"/>
  <c r="E77" i="52"/>
  <c r="R77" i="52" s="1"/>
  <c r="D77" i="52"/>
  <c r="Q77" i="52" s="1"/>
  <c r="BD76" i="52"/>
  <c r="BC76" i="52"/>
  <c r="AZ76" i="52"/>
  <c r="O76" i="52"/>
  <c r="E76" i="52"/>
  <c r="R76" i="52" s="1"/>
  <c r="D76" i="52"/>
  <c r="Q76" i="52" s="1"/>
  <c r="BD75" i="52"/>
  <c r="BC75" i="52"/>
  <c r="O75" i="52"/>
  <c r="E75" i="52"/>
  <c r="R75" i="52" s="1"/>
  <c r="D75" i="52"/>
  <c r="Q75" i="52" s="1"/>
  <c r="BD74" i="52"/>
  <c r="BC74" i="52"/>
  <c r="AZ74" i="52"/>
  <c r="O74" i="52"/>
  <c r="E74" i="52"/>
  <c r="R74" i="52" s="1"/>
  <c r="D74" i="52"/>
  <c r="Q74" i="52" s="1"/>
  <c r="BD73" i="52"/>
  <c r="BC73" i="52"/>
  <c r="AZ73" i="52"/>
  <c r="O73" i="52"/>
  <c r="E73" i="52"/>
  <c r="R73" i="52" s="1"/>
  <c r="D73" i="52"/>
  <c r="Q73" i="52" s="1"/>
  <c r="BE72" i="52"/>
  <c r="BD72" i="52"/>
  <c r="BC72" i="52"/>
  <c r="O72" i="52"/>
  <c r="E72" i="52"/>
  <c r="R72" i="52" s="1"/>
  <c r="D72" i="52"/>
  <c r="Q72" i="52" s="1"/>
  <c r="BD71" i="52"/>
  <c r="BC71" i="52"/>
  <c r="AZ71" i="52"/>
  <c r="O71" i="52"/>
  <c r="E71" i="52"/>
  <c r="R71" i="52" s="1"/>
  <c r="D71" i="52"/>
  <c r="Q71" i="52" s="1"/>
  <c r="BD70" i="52"/>
  <c r="BC70" i="52"/>
  <c r="O70" i="52"/>
  <c r="E70" i="52"/>
  <c r="R70" i="52" s="1"/>
  <c r="D70" i="52"/>
  <c r="Q70" i="52" s="1"/>
  <c r="BD69" i="52"/>
  <c r="BC69" i="52"/>
  <c r="BD68" i="52"/>
  <c r="BC68" i="52"/>
  <c r="BD67" i="52"/>
  <c r="BC67" i="52"/>
  <c r="AZ67" i="52"/>
  <c r="L67" i="52"/>
  <c r="K67" i="52"/>
  <c r="BD66" i="52"/>
  <c r="BC66" i="52"/>
  <c r="L66" i="52"/>
  <c r="K66" i="52"/>
  <c r="BD65" i="52"/>
  <c r="BC65" i="52"/>
  <c r="AZ65" i="52"/>
  <c r="L65" i="52"/>
  <c r="K65" i="52"/>
  <c r="BD64" i="52"/>
  <c r="BC64" i="52"/>
  <c r="L64" i="52"/>
  <c r="K64" i="52"/>
  <c r="BD63" i="52"/>
  <c r="BC63" i="52"/>
  <c r="L63" i="52"/>
  <c r="K63" i="52"/>
  <c r="BD62" i="52"/>
  <c r="BC62" i="52"/>
  <c r="L62" i="52"/>
  <c r="K62" i="52"/>
  <c r="BD61" i="52"/>
  <c r="BC61" i="52"/>
  <c r="AZ61" i="52"/>
  <c r="L61" i="52"/>
  <c r="K61" i="52"/>
  <c r="BD60" i="52"/>
  <c r="BC60" i="52"/>
  <c r="L60" i="52"/>
  <c r="K60" i="52"/>
  <c r="BD59" i="52"/>
  <c r="BC59" i="52"/>
  <c r="L59" i="52"/>
  <c r="K59" i="52"/>
  <c r="BD58" i="52"/>
  <c r="BC58" i="52"/>
  <c r="AZ58" i="52"/>
  <c r="L58" i="52"/>
  <c r="K58" i="52"/>
  <c r="BD57" i="52"/>
  <c r="BC57" i="52"/>
  <c r="BD56" i="52"/>
  <c r="BC56" i="52"/>
  <c r="BD55" i="52"/>
  <c r="BC55" i="52"/>
  <c r="AZ55" i="52"/>
  <c r="L55" i="52"/>
  <c r="K55" i="52"/>
  <c r="BD54" i="52"/>
  <c r="BC54" i="52"/>
  <c r="L54" i="52"/>
  <c r="K54" i="52"/>
  <c r="BD53" i="52"/>
  <c r="BC53" i="52"/>
  <c r="BD52" i="52"/>
  <c r="BC52" i="52"/>
  <c r="AZ52" i="52"/>
  <c r="BD51" i="52"/>
  <c r="BC51" i="52"/>
  <c r="AZ51" i="52"/>
  <c r="BD50" i="52"/>
  <c r="BC50" i="52"/>
  <c r="BD49" i="52"/>
  <c r="BC49" i="52"/>
  <c r="I49" i="52"/>
  <c r="H49" i="52"/>
  <c r="D49" i="52"/>
  <c r="F49" i="52" s="1"/>
  <c r="BE48" i="52"/>
  <c r="BD48" i="52"/>
  <c r="BC48" i="52"/>
  <c r="I48" i="52"/>
  <c r="H48" i="52"/>
  <c r="D48" i="52"/>
  <c r="F48" i="52" s="1"/>
  <c r="BD47" i="52"/>
  <c r="BC47" i="52"/>
  <c r="AZ47" i="52"/>
  <c r="I47" i="52"/>
  <c r="H47" i="52"/>
  <c r="D47" i="52"/>
  <c r="F47" i="52" s="1"/>
  <c r="BD46" i="52"/>
  <c r="BC46" i="52"/>
  <c r="I46" i="52"/>
  <c r="H46" i="52"/>
  <c r="D46" i="52"/>
  <c r="F46" i="52" s="1"/>
  <c r="BD45" i="52"/>
  <c r="BC45" i="52"/>
  <c r="AZ45" i="52"/>
  <c r="I45" i="52"/>
  <c r="H45" i="52"/>
  <c r="D45" i="52"/>
  <c r="F45" i="52" s="1"/>
  <c r="BD44" i="52"/>
  <c r="BC44" i="52"/>
  <c r="I44" i="52"/>
  <c r="H44" i="52"/>
  <c r="D44" i="52"/>
  <c r="F44" i="52" s="1"/>
  <c r="BD43" i="52"/>
  <c r="BC43" i="52"/>
  <c r="H43" i="52"/>
  <c r="BD42" i="52"/>
  <c r="BC42" i="52"/>
  <c r="AZ42" i="52"/>
  <c r="BD41" i="52"/>
  <c r="BC41" i="52"/>
  <c r="BD40" i="52"/>
  <c r="BC40" i="52"/>
  <c r="AZ40" i="52"/>
  <c r="D40" i="52"/>
  <c r="BD39" i="52"/>
  <c r="BC39" i="52"/>
  <c r="AZ39" i="52"/>
  <c r="O39" i="52"/>
  <c r="BD38" i="52"/>
  <c r="BC38" i="52"/>
  <c r="AZ38" i="52"/>
  <c r="AU38" i="52"/>
  <c r="BE71" i="52" s="1"/>
  <c r="AT38" i="52"/>
  <c r="BE70" i="52" s="1"/>
  <c r="AS38" i="52"/>
  <c r="BE69" i="52" s="1"/>
  <c r="AR38" i="52"/>
  <c r="BE68" i="52" s="1"/>
  <c r="AQ38" i="52"/>
  <c r="BE67" i="52" s="1"/>
  <c r="AO38" i="52"/>
  <c r="AN38" i="52"/>
  <c r="AM38" i="52"/>
  <c r="AL38" i="52"/>
  <c r="AK38" i="52"/>
  <c r="Q38" i="52"/>
  <c r="G38" i="52"/>
  <c r="F38" i="52"/>
  <c r="E38" i="52"/>
  <c r="BD37" i="52"/>
  <c r="BC37" i="52"/>
  <c r="AU37" i="52"/>
  <c r="BE65" i="52" s="1"/>
  <c r="AT37" i="52"/>
  <c r="BE64" i="52" s="1"/>
  <c r="AS37" i="52"/>
  <c r="BE63" i="52" s="1"/>
  <c r="AR37" i="52"/>
  <c r="BE62" i="52" s="1"/>
  <c r="AQ37" i="52"/>
  <c r="BE61" i="52" s="1"/>
  <c r="AO37" i="52"/>
  <c r="AN37" i="52"/>
  <c r="AM37" i="52"/>
  <c r="AL37" i="52"/>
  <c r="AK37" i="52"/>
  <c r="Q37" i="52"/>
  <c r="O37" i="52"/>
  <c r="BE60" i="52" s="1"/>
  <c r="G37" i="52"/>
  <c r="F37" i="52"/>
  <c r="E37" i="52"/>
  <c r="BD36" i="52"/>
  <c r="BC36" i="52"/>
  <c r="AU36" i="52"/>
  <c r="BE59" i="52" s="1"/>
  <c r="AT36" i="52"/>
  <c r="BE58" i="52" s="1"/>
  <c r="AS36" i="52"/>
  <c r="BE57" i="52" s="1"/>
  <c r="AR36" i="52"/>
  <c r="BE56" i="52" s="1"/>
  <c r="AQ36" i="52"/>
  <c r="BE55" i="52" s="1"/>
  <c r="AO36" i="52"/>
  <c r="AN36" i="52"/>
  <c r="AM36" i="52"/>
  <c r="AL36" i="52"/>
  <c r="AK36" i="52"/>
  <c r="Q36" i="52"/>
  <c r="G36" i="52"/>
  <c r="F36" i="52"/>
  <c r="E36" i="52"/>
  <c r="BD35" i="52"/>
  <c r="BC35" i="52"/>
  <c r="AU35" i="52"/>
  <c r="BE53" i="52" s="1"/>
  <c r="AT35" i="52"/>
  <c r="BE52" i="52" s="1"/>
  <c r="AS35" i="52"/>
  <c r="BE51" i="52" s="1"/>
  <c r="AR35" i="52"/>
  <c r="BE50" i="52" s="1"/>
  <c r="AQ35" i="52"/>
  <c r="BE49" i="52" s="1"/>
  <c r="AO35" i="52"/>
  <c r="AN35" i="52"/>
  <c r="AM35" i="52"/>
  <c r="AL35" i="52"/>
  <c r="AK35" i="52"/>
  <c r="Q35" i="52"/>
  <c r="O35" i="52"/>
  <c r="G35" i="52"/>
  <c r="F35" i="52"/>
  <c r="BD34" i="52"/>
  <c r="BC34" i="52"/>
  <c r="AZ34" i="52"/>
  <c r="Q34" i="52"/>
  <c r="O34" i="52"/>
  <c r="E34" i="52"/>
  <c r="BE33" i="52"/>
  <c r="BD33" i="52"/>
  <c r="BC33" i="52"/>
  <c r="AU33" i="52"/>
  <c r="BE41" i="52" s="1"/>
  <c r="AT33" i="52"/>
  <c r="BE40" i="52" s="1"/>
  <c r="AS33" i="52"/>
  <c r="BE39" i="52" s="1"/>
  <c r="AR33" i="52"/>
  <c r="BE38" i="52" s="1"/>
  <c r="AQ33" i="52"/>
  <c r="BE37" i="52" s="1"/>
  <c r="AO33" i="52"/>
  <c r="AN33" i="52"/>
  <c r="AM33" i="52"/>
  <c r="AL33" i="52"/>
  <c r="AK33" i="52"/>
  <c r="Q33" i="52"/>
  <c r="O33" i="52"/>
  <c r="BE36" i="52" s="1"/>
  <c r="M33" i="52"/>
  <c r="L33" i="52"/>
  <c r="K33" i="52"/>
  <c r="J33" i="52"/>
  <c r="I33" i="52"/>
  <c r="G33" i="52"/>
  <c r="F33" i="52"/>
  <c r="E33" i="52"/>
  <c r="BE32" i="52"/>
  <c r="BD32" i="52"/>
  <c r="BC32" i="52"/>
  <c r="BD31" i="52"/>
  <c r="BC31" i="52"/>
  <c r="AZ31" i="52"/>
  <c r="BD30" i="52"/>
  <c r="BC30" i="52"/>
  <c r="D30" i="52"/>
  <c r="BD29" i="52"/>
  <c r="BC29" i="52"/>
  <c r="Q29" i="52"/>
  <c r="M29" i="52"/>
  <c r="L29" i="52"/>
  <c r="K29" i="52"/>
  <c r="J29" i="52"/>
  <c r="I29" i="52"/>
  <c r="G29" i="52"/>
  <c r="F29" i="52"/>
  <c r="E29" i="52"/>
  <c r="BE28" i="52"/>
  <c r="BD28" i="52"/>
  <c r="BC28" i="52"/>
  <c r="AZ28" i="52"/>
  <c r="Q28" i="52"/>
  <c r="O28" i="52"/>
  <c r="BE35" i="52" s="1"/>
  <c r="M28" i="52"/>
  <c r="L28" i="52"/>
  <c r="K28" i="52"/>
  <c r="J28" i="52"/>
  <c r="I28" i="52"/>
  <c r="G28" i="52"/>
  <c r="F28" i="52"/>
  <c r="E28" i="52"/>
  <c r="BE27" i="52"/>
  <c r="BD27" i="52"/>
  <c r="BC27" i="52"/>
  <c r="Q27" i="52"/>
  <c r="M27" i="52"/>
  <c r="L27" i="52"/>
  <c r="K27" i="52"/>
  <c r="J27" i="52"/>
  <c r="I27" i="52"/>
  <c r="G27" i="52"/>
  <c r="F27" i="52"/>
  <c r="E27" i="52"/>
  <c r="BE26" i="52"/>
  <c r="BD26" i="52"/>
  <c r="BC26" i="52"/>
  <c r="Q26" i="52"/>
  <c r="O26" i="52"/>
  <c r="M26" i="52"/>
  <c r="L26" i="52"/>
  <c r="K26" i="52"/>
  <c r="J26" i="52"/>
  <c r="I26" i="52"/>
  <c r="G26" i="52"/>
  <c r="F26" i="52"/>
  <c r="E26" i="52"/>
  <c r="BE25" i="52"/>
  <c r="BD25" i="52"/>
  <c r="BC25" i="52"/>
  <c r="AZ25" i="52"/>
  <c r="Q25" i="52"/>
  <c r="O25" i="52"/>
  <c r="M25" i="52"/>
  <c r="L25" i="52"/>
  <c r="K25" i="52"/>
  <c r="J25" i="52"/>
  <c r="I25" i="52"/>
  <c r="G25" i="52"/>
  <c r="F25" i="52"/>
  <c r="E25" i="52"/>
  <c r="BE24" i="52"/>
  <c r="BD24" i="52"/>
  <c r="BC24" i="52"/>
  <c r="Q24" i="52"/>
  <c r="O24" i="52"/>
  <c r="BE31" i="52" s="1"/>
  <c r="M24" i="52"/>
  <c r="L24" i="52"/>
  <c r="K24" i="52"/>
  <c r="J24" i="52"/>
  <c r="I24" i="52"/>
  <c r="G24" i="52"/>
  <c r="F24" i="52"/>
  <c r="E24" i="52"/>
  <c r="BE23" i="52"/>
  <c r="BD23" i="52"/>
  <c r="BC23" i="52"/>
  <c r="AZ23" i="52"/>
  <c r="Q23" i="52"/>
  <c r="O23" i="52"/>
  <c r="BE30" i="52" s="1"/>
  <c r="M23" i="52"/>
  <c r="L23" i="52"/>
  <c r="K23" i="52"/>
  <c r="J23" i="52"/>
  <c r="I23" i="52"/>
  <c r="G23" i="52"/>
  <c r="F23" i="52"/>
  <c r="E23" i="52"/>
  <c r="BE22" i="52"/>
  <c r="BD22" i="52"/>
  <c r="BC22" i="52"/>
  <c r="BC21" i="52"/>
  <c r="BA99" i="52" s="1"/>
  <c r="BB21" i="52"/>
  <c r="D21" i="52"/>
  <c r="BC20" i="52"/>
  <c r="AZ96" i="52" s="1"/>
  <c r="BB20" i="52"/>
  <c r="D20" i="52"/>
  <c r="O29" i="52" s="1"/>
  <c r="W18" i="52"/>
  <c r="V18" i="52"/>
  <c r="U18" i="52"/>
  <c r="T18" i="52"/>
  <c r="S18" i="52"/>
  <c r="Q18" i="52"/>
  <c r="W17" i="52"/>
  <c r="V17" i="52"/>
  <c r="U17" i="52"/>
  <c r="T17" i="52"/>
  <c r="S17" i="52"/>
  <c r="Q17" i="52"/>
  <c r="W16" i="52"/>
  <c r="V16" i="52"/>
  <c r="U16" i="52"/>
  <c r="T16" i="52"/>
  <c r="S16" i="52"/>
  <c r="Q16" i="52"/>
  <c r="W15" i="52"/>
  <c r="V15" i="52"/>
  <c r="U15" i="52"/>
  <c r="T15" i="52"/>
  <c r="S15" i="52"/>
  <c r="Q15" i="52"/>
  <c r="W14" i="52"/>
  <c r="V14" i="52"/>
  <c r="U14" i="52"/>
  <c r="T14" i="52"/>
  <c r="S14" i="52"/>
  <c r="Q14" i="52"/>
  <c r="W13" i="52"/>
  <c r="V13" i="52"/>
  <c r="U13" i="52"/>
  <c r="T13" i="52"/>
  <c r="S13" i="52"/>
  <c r="Q13" i="52"/>
  <c r="CT140" i="4"/>
  <c r="CS140" i="4"/>
  <c r="CT139" i="4"/>
  <c r="CS139" i="4"/>
  <c r="CT138" i="4"/>
  <c r="CS138" i="4"/>
  <c r="Q92" i="52" l="1"/>
  <c r="C109" i="52" s="1"/>
  <c r="BA50" i="53"/>
  <c r="AZ26" i="53"/>
  <c r="BA33" i="53"/>
  <c r="AZ40" i="53"/>
  <c r="BA26" i="53"/>
  <c r="BA37" i="53"/>
  <c r="AZ41" i="53"/>
  <c r="BA41" i="53"/>
  <c r="BA48" i="53"/>
  <c r="AZ53" i="53"/>
  <c r="AZ31" i="53"/>
  <c r="BA49" i="53"/>
  <c r="AZ50" i="53"/>
  <c r="AM30" i="52"/>
  <c r="M30" i="53"/>
  <c r="AK30" i="53"/>
  <c r="AN30" i="53"/>
  <c r="AL30" i="53"/>
  <c r="AM30" i="53"/>
  <c r="AO30" i="53"/>
  <c r="Q92" i="53"/>
  <c r="H50" i="53"/>
  <c r="BE79" i="53" s="1"/>
  <c r="O36" i="53"/>
  <c r="BE54" i="53" s="1"/>
  <c r="O29" i="53"/>
  <c r="I50" i="53"/>
  <c r="BE78" i="53" s="1"/>
  <c r="L30" i="53"/>
  <c r="S92" i="53"/>
  <c r="BE86" i="53" s="1"/>
  <c r="R92" i="53"/>
  <c r="BE85" i="53" s="1"/>
  <c r="E104" i="53"/>
  <c r="BE88" i="53" s="1"/>
  <c r="J30" i="53"/>
  <c r="K30" i="53"/>
  <c r="I30" i="53"/>
  <c r="AZ56" i="53"/>
  <c r="AZ48" i="53"/>
  <c r="AZ24" i="53"/>
  <c r="AZ33" i="53"/>
  <c r="AZ37" i="53"/>
  <c r="AZ43" i="53"/>
  <c r="BA35" i="53"/>
  <c r="BA45" i="53"/>
  <c r="BA34" i="53"/>
  <c r="BA69" i="53"/>
  <c r="BA39" i="53"/>
  <c r="BA51" i="53"/>
  <c r="BA59" i="53"/>
  <c r="BA25" i="53"/>
  <c r="BA38" i="53"/>
  <c r="BA53" i="53"/>
  <c r="Q79" i="53"/>
  <c r="D109" i="53" s="1"/>
  <c r="R79" i="53"/>
  <c r="BE83" i="53" s="1"/>
  <c r="O24" i="53"/>
  <c r="BE31" i="53" s="1"/>
  <c r="AZ28" i="53"/>
  <c r="BA31" i="53"/>
  <c r="BA43" i="53"/>
  <c r="BA62" i="53"/>
  <c r="BA64" i="53"/>
  <c r="AZ74" i="53"/>
  <c r="BA96" i="53"/>
  <c r="BA28" i="53"/>
  <c r="O33" i="53"/>
  <c r="AZ34" i="53"/>
  <c r="O37" i="53"/>
  <c r="BE60" i="53" s="1"/>
  <c r="AZ38" i="53"/>
  <c r="AZ39" i="53"/>
  <c r="AZ45" i="53"/>
  <c r="AZ51" i="53"/>
  <c r="BA74" i="53"/>
  <c r="AZ93" i="53"/>
  <c r="AZ71" i="53"/>
  <c r="AZ80" i="53"/>
  <c r="BA93" i="53"/>
  <c r="BA40" i="53"/>
  <c r="AZ47" i="53"/>
  <c r="BA55" i="53"/>
  <c r="AZ58" i="53"/>
  <c r="BA71" i="53"/>
  <c r="BA80" i="53"/>
  <c r="AZ100" i="53"/>
  <c r="O26" i="53"/>
  <c r="BE33" i="53" s="1"/>
  <c r="AZ55" i="53"/>
  <c r="AZ23" i="53"/>
  <c r="BA23" i="53"/>
  <c r="O28" i="53"/>
  <c r="BE35" i="53" s="1"/>
  <c r="AZ32" i="53"/>
  <c r="BA47" i="53"/>
  <c r="BA58" i="53"/>
  <c r="AZ61" i="53"/>
  <c r="AZ67" i="53"/>
  <c r="AZ76" i="53"/>
  <c r="AZ97" i="53"/>
  <c r="BA100" i="53"/>
  <c r="AZ25" i="53"/>
  <c r="BA32" i="53"/>
  <c r="O34" i="53"/>
  <c r="AZ35" i="53"/>
  <c r="O38" i="53"/>
  <c r="BE66" i="53" s="1"/>
  <c r="AZ49" i="53"/>
  <c r="BA61" i="53"/>
  <c r="BA67" i="53"/>
  <c r="BA76" i="53"/>
  <c r="AZ94" i="53"/>
  <c r="BA97" i="53"/>
  <c r="AZ42" i="53"/>
  <c r="AZ52" i="53"/>
  <c r="AZ65" i="53"/>
  <c r="AZ73" i="53"/>
  <c r="AZ83" i="53"/>
  <c r="AZ85" i="53"/>
  <c r="AZ87" i="53"/>
  <c r="AZ89" i="53"/>
  <c r="AZ91" i="53"/>
  <c r="BA94" i="53"/>
  <c r="O23" i="53"/>
  <c r="AZ27" i="53"/>
  <c r="BA42" i="53"/>
  <c r="BA52" i="53"/>
  <c r="AZ54" i="53"/>
  <c r="BA65" i="53"/>
  <c r="BA73" i="53"/>
  <c r="BA83" i="53"/>
  <c r="BA85" i="53"/>
  <c r="BA87" i="53"/>
  <c r="BA89" i="53"/>
  <c r="BA91" i="53"/>
  <c r="BA27" i="53"/>
  <c r="AZ44" i="53"/>
  <c r="BA54" i="53"/>
  <c r="AZ57" i="53"/>
  <c r="AZ63" i="53"/>
  <c r="AZ70" i="53"/>
  <c r="AZ78" i="53"/>
  <c r="AZ81" i="53"/>
  <c r="O25" i="53"/>
  <c r="BE32" i="53" s="1"/>
  <c r="AZ29" i="53"/>
  <c r="O35" i="53"/>
  <c r="BE48" i="53" s="1"/>
  <c r="AZ36" i="53"/>
  <c r="BA44" i="53"/>
  <c r="BA57" i="53"/>
  <c r="AZ60" i="53"/>
  <c r="BA63" i="53"/>
  <c r="AZ68" i="53"/>
  <c r="BA70" i="53"/>
  <c r="BA78" i="53"/>
  <c r="BA81" i="53"/>
  <c r="AZ98" i="53"/>
  <c r="AZ22" i="53"/>
  <c r="BA29" i="53"/>
  <c r="AZ30" i="53"/>
  <c r="BA36" i="53"/>
  <c r="AZ46" i="53"/>
  <c r="BA60" i="53"/>
  <c r="BA68" i="53"/>
  <c r="AZ75" i="53"/>
  <c r="AZ95" i="53"/>
  <c r="BA98" i="53"/>
  <c r="O39" i="53"/>
  <c r="BE72" i="53" s="1"/>
  <c r="BA22" i="53"/>
  <c r="BA30" i="53"/>
  <c r="BA46" i="53"/>
  <c r="BA75" i="53"/>
  <c r="BA95" i="53"/>
  <c r="AZ72" i="53"/>
  <c r="AZ66" i="53"/>
  <c r="BA72" i="53"/>
  <c r="AZ92" i="53"/>
  <c r="BA56" i="53"/>
  <c r="AZ59" i="53"/>
  <c r="BA66" i="53"/>
  <c r="AZ69" i="53"/>
  <c r="AZ77" i="53"/>
  <c r="AZ79" i="53"/>
  <c r="AZ82" i="53"/>
  <c r="AZ84" i="53"/>
  <c r="AZ86" i="53"/>
  <c r="AZ88" i="53"/>
  <c r="AZ90" i="53"/>
  <c r="BA92" i="53"/>
  <c r="AZ99" i="53"/>
  <c r="AZ62" i="53"/>
  <c r="AZ64" i="53"/>
  <c r="BA77" i="53"/>
  <c r="BA79" i="53"/>
  <c r="BA82" i="53"/>
  <c r="BA84" i="53"/>
  <c r="BA86" i="53"/>
  <c r="BA88" i="53"/>
  <c r="BA90" i="53"/>
  <c r="AK30" i="52"/>
  <c r="H50" i="52"/>
  <c r="BE79" i="52" s="1"/>
  <c r="M30" i="52"/>
  <c r="M40" i="52" s="1"/>
  <c r="AL30" i="52"/>
  <c r="AN30" i="52"/>
  <c r="AO30" i="52"/>
  <c r="J30" i="52"/>
  <c r="J40" i="52" s="1"/>
  <c r="S92" i="52"/>
  <c r="BE86" i="52" s="1"/>
  <c r="K30" i="52"/>
  <c r="K40" i="52" s="1"/>
  <c r="L30" i="52"/>
  <c r="L40" i="52" s="1"/>
  <c r="I30" i="52"/>
  <c r="I40" i="52" s="1"/>
  <c r="BA65" i="52"/>
  <c r="BA32" i="52"/>
  <c r="BA58" i="52"/>
  <c r="BA44" i="52"/>
  <c r="BA49" i="52"/>
  <c r="BA63" i="52"/>
  <c r="BA93" i="52"/>
  <c r="BA55" i="52"/>
  <c r="BA81" i="52"/>
  <c r="BA74" i="52"/>
  <c r="BA27" i="52"/>
  <c r="BA64" i="52"/>
  <c r="BA23" i="52"/>
  <c r="BA25" i="52"/>
  <c r="BA42" i="52"/>
  <c r="BA54" i="52"/>
  <c r="BA70" i="52"/>
  <c r="BA100" i="52"/>
  <c r="BA45" i="52"/>
  <c r="BA51" i="52"/>
  <c r="BA57" i="52"/>
  <c r="BA26" i="52"/>
  <c r="BA96" i="52"/>
  <c r="BA89" i="52"/>
  <c r="BA87" i="52"/>
  <c r="BA39" i="52"/>
  <c r="BA80" i="52"/>
  <c r="BA40" i="52"/>
  <c r="BA34" i="52"/>
  <c r="BA94" i="52"/>
  <c r="BA38" i="52"/>
  <c r="BA73" i="52"/>
  <c r="BA83" i="52"/>
  <c r="BA43" i="52"/>
  <c r="BA62" i="52"/>
  <c r="BA91" i="52"/>
  <c r="BA28" i="52"/>
  <c r="BA35" i="52"/>
  <c r="BA85" i="52"/>
  <c r="BA47" i="52"/>
  <c r="BA78" i="52"/>
  <c r="BA31" i="52"/>
  <c r="BA52" i="52"/>
  <c r="BA71" i="52"/>
  <c r="R92" i="52"/>
  <c r="BE85" i="52" s="1"/>
  <c r="R79" i="52"/>
  <c r="BE83" i="52" s="1"/>
  <c r="BE84" i="52"/>
  <c r="Q79" i="52"/>
  <c r="D109" i="52" s="1"/>
  <c r="AZ32" i="52"/>
  <c r="AZ35" i="52"/>
  <c r="O38" i="52"/>
  <c r="BE66" i="52" s="1"/>
  <c r="AZ49" i="52"/>
  <c r="BA61" i="52"/>
  <c r="BA67" i="52"/>
  <c r="BA76" i="52"/>
  <c r="AZ94" i="52"/>
  <c r="BA97" i="52"/>
  <c r="AZ27" i="52"/>
  <c r="AZ44" i="52"/>
  <c r="AZ63" i="52"/>
  <c r="AZ36" i="52"/>
  <c r="AZ22" i="52"/>
  <c r="BA29" i="52"/>
  <c r="AZ30" i="52"/>
  <c r="BA46" i="52"/>
  <c r="BA75" i="52"/>
  <c r="BA95" i="52"/>
  <c r="AZ54" i="52"/>
  <c r="AZ60" i="52"/>
  <c r="AZ68" i="52"/>
  <c r="AZ98" i="52"/>
  <c r="BA36" i="52"/>
  <c r="BA68" i="52"/>
  <c r="BA98" i="52"/>
  <c r="BA22" i="52"/>
  <c r="O27" i="52"/>
  <c r="BE34" i="52" s="1"/>
  <c r="BA30" i="52"/>
  <c r="AZ41" i="52"/>
  <c r="AZ48" i="52"/>
  <c r="AZ50" i="52"/>
  <c r="AZ53" i="52"/>
  <c r="AZ72" i="52"/>
  <c r="AZ29" i="52"/>
  <c r="BE42" i="52"/>
  <c r="AZ46" i="52"/>
  <c r="BA60" i="52"/>
  <c r="AZ95" i="52"/>
  <c r="AZ24" i="52"/>
  <c r="O36" i="52"/>
  <c r="BE54" i="52" s="1"/>
  <c r="AZ37" i="52"/>
  <c r="BA41" i="52"/>
  <c r="BA48" i="52"/>
  <c r="BA50" i="52"/>
  <c r="BA53" i="52"/>
  <c r="AZ56" i="52"/>
  <c r="AZ66" i="52"/>
  <c r="BA72" i="52"/>
  <c r="AZ92" i="52"/>
  <c r="AZ70" i="52"/>
  <c r="AZ81" i="52"/>
  <c r="BA24" i="52"/>
  <c r="BE29" i="52"/>
  <c r="AZ33" i="52"/>
  <c r="BA37" i="52"/>
  <c r="BA56" i="52"/>
  <c r="AZ59" i="52"/>
  <c r="BA66" i="52"/>
  <c r="AZ69" i="52"/>
  <c r="AZ77" i="52"/>
  <c r="AZ79" i="52"/>
  <c r="AZ82" i="52"/>
  <c r="AZ84" i="52"/>
  <c r="AZ86" i="52"/>
  <c r="AZ88" i="52"/>
  <c r="AZ90" i="52"/>
  <c r="BA92" i="52"/>
  <c r="AZ99" i="52"/>
  <c r="AZ57" i="52"/>
  <c r="AZ78" i="52"/>
  <c r="AZ75" i="52"/>
  <c r="AZ26" i="52"/>
  <c r="BA33" i="52"/>
  <c r="AZ43" i="52"/>
  <c r="BA59" i="52"/>
  <c r="AZ62" i="52"/>
  <c r="AZ64" i="52"/>
  <c r="BA69" i="52"/>
  <c r="BA77" i="52"/>
  <c r="BA79" i="52"/>
  <c r="BA82" i="52"/>
  <c r="BA84" i="52"/>
  <c r="BA86" i="52"/>
  <c r="BA88" i="52"/>
  <c r="BA90" i="52"/>
  <c r="D104" i="51"/>
  <c r="BE87" i="51" s="1"/>
  <c r="E103" i="51"/>
  <c r="E102" i="51"/>
  <c r="E101" i="51"/>
  <c r="BE100" i="51"/>
  <c r="BC100" i="51"/>
  <c r="E100" i="51"/>
  <c r="BE99" i="51"/>
  <c r="BC99" i="51"/>
  <c r="BE98" i="51"/>
  <c r="BC98" i="51"/>
  <c r="BE97" i="51"/>
  <c r="BC97" i="51"/>
  <c r="BE96" i="51"/>
  <c r="BC96" i="51"/>
  <c r="BE95" i="51"/>
  <c r="BC95" i="51"/>
  <c r="BE94" i="51"/>
  <c r="BC94" i="51"/>
  <c r="BE93" i="51"/>
  <c r="BC93" i="51"/>
  <c r="BE92" i="51"/>
  <c r="BC92" i="51"/>
  <c r="BE91" i="51"/>
  <c r="BC91" i="51"/>
  <c r="S91" i="51"/>
  <c r="R91" i="51"/>
  <c r="Q91" i="51"/>
  <c r="O91" i="51"/>
  <c r="BE90" i="51"/>
  <c r="BC90" i="51"/>
  <c r="S90" i="51"/>
  <c r="R90" i="51"/>
  <c r="Q90" i="51"/>
  <c r="O90" i="51"/>
  <c r="BE89" i="51"/>
  <c r="BC89" i="51"/>
  <c r="S89" i="51"/>
  <c r="R89" i="51"/>
  <c r="Q89" i="51"/>
  <c r="O89" i="51"/>
  <c r="BD88" i="51"/>
  <c r="S88" i="51"/>
  <c r="R88" i="51"/>
  <c r="Q88" i="51"/>
  <c r="O88" i="51"/>
  <c r="BD87" i="51"/>
  <c r="S87" i="51"/>
  <c r="R87" i="51"/>
  <c r="Q87" i="51"/>
  <c r="O87" i="51"/>
  <c r="BD86" i="51"/>
  <c r="S86" i="51"/>
  <c r="R86" i="51"/>
  <c r="Q86" i="51"/>
  <c r="O86" i="51"/>
  <c r="BD85" i="51"/>
  <c r="S85" i="51"/>
  <c r="S92" i="51" s="1"/>
  <c r="BE86" i="51" s="1"/>
  <c r="R85" i="51"/>
  <c r="O85" i="51"/>
  <c r="Q85" i="51" s="1"/>
  <c r="BD84" i="51"/>
  <c r="S84" i="51"/>
  <c r="Q84" i="51"/>
  <c r="O84" i="51"/>
  <c r="R84" i="51" s="1"/>
  <c r="BD83" i="51"/>
  <c r="S83" i="51"/>
  <c r="Q83" i="51"/>
  <c r="O83" i="51"/>
  <c r="R83" i="51" s="1"/>
  <c r="BD82" i="51"/>
  <c r="BD81" i="51"/>
  <c r="BB81" i="51"/>
  <c r="BC81" i="51" s="1"/>
  <c r="BD80" i="51"/>
  <c r="BC80" i="51"/>
  <c r="BB80" i="51"/>
  <c r="BD79" i="51"/>
  <c r="BD78" i="51"/>
  <c r="O78" i="51"/>
  <c r="E78" i="51"/>
  <c r="R78" i="51" s="1"/>
  <c r="D78" i="51"/>
  <c r="Q78" i="51" s="1"/>
  <c r="BD77" i="51"/>
  <c r="BC77" i="51"/>
  <c r="O77" i="51"/>
  <c r="E77" i="51"/>
  <c r="R77" i="51" s="1"/>
  <c r="D77" i="51"/>
  <c r="Q77" i="51" s="1"/>
  <c r="BD76" i="51"/>
  <c r="BC76" i="51"/>
  <c r="O76" i="51"/>
  <c r="E76" i="51"/>
  <c r="R76" i="51" s="1"/>
  <c r="D76" i="51"/>
  <c r="Q76" i="51" s="1"/>
  <c r="BD75" i="51"/>
  <c r="BC75" i="51"/>
  <c r="O75" i="51"/>
  <c r="E75" i="51"/>
  <c r="R75" i="51" s="1"/>
  <c r="D75" i="51"/>
  <c r="Q75" i="51" s="1"/>
  <c r="BD74" i="51"/>
  <c r="BC74" i="51"/>
  <c r="O74" i="51"/>
  <c r="E74" i="51"/>
  <c r="R74" i="51" s="1"/>
  <c r="D74" i="51"/>
  <c r="Q74" i="51" s="1"/>
  <c r="BD73" i="51"/>
  <c r="BC73" i="51"/>
  <c r="O73" i="51"/>
  <c r="E73" i="51"/>
  <c r="R73" i="51" s="1"/>
  <c r="D73" i="51"/>
  <c r="Q73" i="51" s="1"/>
  <c r="BD72" i="51"/>
  <c r="BC72" i="51"/>
  <c r="O72" i="51"/>
  <c r="E72" i="51"/>
  <c r="R72" i="51" s="1"/>
  <c r="D72" i="51"/>
  <c r="Q72" i="51" s="1"/>
  <c r="BD71" i="51"/>
  <c r="BC71" i="51"/>
  <c r="O71" i="51"/>
  <c r="E71" i="51"/>
  <c r="R71" i="51" s="1"/>
  <c r="D71" i="51"/>
  <c r="Q71" i="51" s="1"/>
  <c r="BD70" i="51"/>
  <c r="BC70" i="51"/>
  <c r="O70" i="51"/>
  <c r="E70" i="51"/>
  <c r="R70" i="51" s="1"/>
  <c r="D70" i="51"/>
  <c r="Q70" i="51" s="1"/>
  <c r="BD69" i="51"/>
  <c r="BC69" i="51"/>
  <c r="BD68" i="51"/>
  <c r="BC68" i="51"/>
  <c r="BD67" i="51"/>
  <c r="BC67" i="51"/>
  <c r="L67" i="51"/>
  <c r="K67" i="51"/>
  <c r="BD66" i="51"/>
  <c r="BC66" i="51"/>
  <c r="L66" i="51"/>
  <c r="K66" i="51"/>
  <c r="BD65" i="51"/>
  <c r="BC65" i="51"/>
  <c r="L65" i="51"/>
  <c r="K65" i="51"/>
  <c r="BD64" i="51"/>
  <c r="BC64" i="51"/>
  <c r="L64" i="51"/>
  <c r="K64" i="51"/>
  <c r="BD63" i="51"/>
  <c r="BC63" i="51"/>
  <c r="L63" i="51"/>
  <c r="K63" i="51"/>
  <c r="BD62" i="51"/>
  <c r="BC62" i="51"/>
  <c r="L62" i="51"/>
  <c r="K62" i="51"/>
  <c r="BD61" i="51"/>
  <c r="BC61" i="51"/>
  <c r="L61" i="51"/>
  <c r="K61" i="51"/>
  <c r="BD60" i="51"/>
  <c r="BC60" i="51"/>
  <c r="L60" i="51"/>
  <c r="K60" i="51"/>
  <c r="BD59" i="51"/>
  <c r="BC59" i="51"/>
  <c r="L59" i="51"/>
  <c r="K59" i="51"/>
  <c r="BD58" i="51"/>
  <c r="BC58" i="51"/>
  <c r="L58" i="51"/>
  <c r="K58" i="51"/>
  <c r="BD57" i="51"/>
  <c r="BC57" i="51"/>
  <c r="BD56" i="51"/>
  <c r="BC56" i="51"/>
  <c r="BD55" i="51"/>
  <c r="BC55" i="51"/>
  <c r="L55" i="51"/>
  <c r="K55" i="51"/>
  <c r="BD54" i="51"/>
  <c r="BC54" i="51"/>
  <c r="L54" i="51"/>
  <c r="BD53" i="51"/>
  <c r="BC53" i="51"/>
  <c r="BD52" i="51"/>
  <c r="BC52" i="51"/>
  <c r="BD51" i="51"/>
  <c r="BC51" i="51"/>
  <c r="BD50" i="51"/>
  <c r="BC50" i="51"/>
  <c r="BD49" i="51"/>
  <c r="BC49" i="51"/>
  <c r="I49" i="51"/>
  <c r="H49" i="51"/>
  <c r="D49" i="51"/>
  <c r="F49" i="51" s="1"/>
  <c r="BD48" i="51"/>
  <c r="BC48" i="51"/>
  <c r="I48" i="51"/>
  <c r="H48" i="51"/>
  <c r="D48" i="51"/>
  <c r="F48" i="51" s="1"/>
  <c r="BD47" i="51"/>
  <c r="BC47" i="51"/>
  <c r="I47" i="51"/>
  <c r="H47" i="51"/>
  <c r="D47" i="51"/>
  <c r="F47" i="51" s="1"/>
  <c r="BD46" i="51"/>
  <c r="BC46" i="51"/>
  <c r="I46" i="51"/>
  <c r="H46" i="51"/>
  <c r="D46" i="51"/>
  <c r="F46" i="51" s="1"/>
  <c r="BD45" i="51"/>
  <c r="BC45" i="51"/>
  <c r="I45" i="51"/>
  <c r="H45" i="51"/>
  <c r="D45" i="51"/>
  <c r="F45" i="51" s="1"/>
  <c r="BD44" i="51"/>
  <c r="BC44" i="51"/>
  <c r="I44" i="51"/>
  <c r="H44" i="51"/>
  <c r="D44" i="51"/>
  <c r="F44" i="51" s="1"/>
  <c r="BD43" i="51"/>
  <c r="BC43" i="51"/>
  <c r="H43" i="51"/>
  <c r="BE42" i="51"/>
  <c r="BD42" i="51"/>
  <c r="BC42" i="51"/>
  <c r="BD41" i="51"/>
  <c r="BC41" i="51"/>
  <c r="BD40" i="51"/>
  <c r="BC40" i="51"/>
  <c r="D40" i="51"/>
  <c r="BD39" i="51"/>
  <c r="BC39" i="51"/>
  <c r="O39" i="51"/>
  <c r="BD38" i="51"/>
  <c r="BC38" i="51"/>
  <c r="AU38" i="51"/>
  <c r="BE71" i="51" s="1"/>
  <c r="AT38" i="51"/>
  <c r="BE70" i="51" s="1"/>
  <c r="AS38" i="51"/>
  <c r="BE69" i="51" s="1"/>
  <c r="AR38" i="51"/>
  <c r="BE68" i="51" s="1"/>
  <c r="AQ38" i="51"/>
  <c r="BE67" i="51" s="1"/>
  <c r="AO38" i="51"/>
  <c r="AN38" i="51"/>
  <c r="AM38" i="51"/>
  <c r="AL38" i="51"/>
  <c r="AK38" i="51"/>
  <c r="Q38" i="51"/>
  <c r="O38" i="51"/>
  <c r="BE66" i="51" s="1"/>
  <c r="G38" i="51"/>
  <c r="F38" i="51"/>
  <c r="E38" i="51"/>
  <c r="BD37" i="51"/>
  <c r="BC37" i="51"/>
  <c r="AU37" i="51"/>
  <c r="BE65" i="51" s="1"/>
  <c r="AT37" i="51"/>
  <c r="BE64" i="51" s="1"/>
  <c r="AS37" i="51"/>
  <c r="BE63" i="51" s="1"/>
  <c r="AR37" i="51"/>
  <c r="BE62" i="51" s="1"/>
  <c r="AQ37" i="51"/>
  <c r="BE61" i="51" s="1"/>
  <c r="AO37" i="51"/>
  <c r="AN37" i="51"/>
  <c r="AM37" i="51"/>
  <c r="AL37" i="51"/>
  <c r="AK37" i="51"/>
  <c r="Q37" i="51"/>
  <c r="G37" i="51"/>
  <c r="F37" i="51"/>
  <c r="E37" i="51"/>
  <c r="BD36" i="51"/>
  <c r="BC36" i="51"/>
  <c r="AU36" i="51"/>
  <c r="BE59" i="51" s="1"/>
  <c r="AT36" i="51"/>
  <c r="BE58" i="51" s="1"/>
  <c r="AS36" i="51"/>
  <c r="BE57" i="51" s="1"/>
  <c r="AR36" i="51"/>
  <c r="BE56" i="51" s="1"/>
  <c r="AQ36" i="51"/>
  <c r="BE55" i="51" s="1"/>
  <c r="AO36" i="51"/>
  <c r="AN36" i="51"/>
  <c r="AM36" i="51"/>
  <c r="AL36" i="51"/>
  <c r="AK36" i="51"/>
  <c r="Q36" i="51"/>
  <c r="G36" i="51"/>
  <c r="F36" i="51"/>
  <c r="E36" i="51"/>
  <c r="BD35" i="51"/>
  <c r="BC35" i="51"/>
  <c r="Q35" i="51"/>
  <c r="O35" i="51"/>
  <c r="G35" i="51"/>
  <c r="F35" i="51"/>
  <c r="BD34" i="51"/>
  <c r="BC34" i="51"/>
  <c r="Q34" i="51"/>
  <c r="O34" i="51"/>
  <c r="E34" i="51"/>
  <c r="BD33" i="51"/>
  <c r="BC33" i="51"/>
  <c r="AU33" i="51"/>
  <c r="BE41" i="51" s="1"/>
  <c r="AT33" i="51"/>
  <c r="BE40" i="51" s="1"/>
  <c r="AS33" i="51"/>
  <c r="BE39" i="51" s="1"/>
  <c r="AR33" i="51"/>
  <c r="BE38" i="51" s="1"/>
  <c r="AQ33" i="51"/>
  <c r="BE37" i="51" s="1"/>
  <c r="AO33" i="51"/>
  <c r="AN33" i="51"/>
  <c r="AM33" i="51"/>
  <c r="AL33" i="51"/>
  <c r="AK33" i="51"/>
  <c r="Q33" i="51"/>
  <c r="M33" i="51"/>
  <c r="L33" i="51"/>
  <c r="K33" i="51"/>
  <c r="J33" i="51"/>
  <c r="I33" i="51"/>
  <c r="G33" i="51"/>
  <c r="F33" i="51"/>
  <c r="E33" i="51"/>
  <c r="BD32" i="51"/>
  <c r="BC32" i="51"/>
  <c r="BD31" i="51"/>
  <c r="BC31" i="51"/>
  <c r="BD30" i="51"/>
  <c r="BC30" i="51"/>
  <c r="D30" i="51"/>
  <c r="BD29" i="51"/>
  <c r="BC29" i="51"/>
  <c r="Q29" i="51"/>
  <c r="M29" i="51"/>
  <c r="L29" i="51"/>
  <c r="K29" i="51"/>
  <c r="J29" i="51"/>
  <c r="I29" i="51"/>
  <c r="G29" i="51"/>
  <c r="F29" i="51"/>
  <c r="E29" i="51"/>
  <c r="BE28" i="51"/>
  <c r="BD28" i="51"/>
  <c r="BC28" i="51"/>
  <c r="Q28" i="51"/>
  <c r="M28" i="51"/>
  <c r="L28" i="51"/>
  <c r="K28" i="51"/>
  <c r="J28" i="51"/>
  <c r="I28" i="51"/>
  <c r="G28" i="51"/>
  <c r="F28" i="51"/>
  <c r="E28" i="51"/>
  <c r="BE27" i="51"/>
  <c r="BD27" i="51"/>
  <c r="BC27" i="51"/>
  <c r="Q27" i="51"/>
  <c r="O27" i="51"/>
  <c r="BE34" i="51" s="1"/>
  <c r="M27" i="51"/>
  <c r="L27" i="51"/>
  <c r="K27" i="51"/>
  <c r="J27" i="51"/>
  <c r="I27" i="51"/>
  <c r="G27" i="51"/>
  <c r="F27" i="51"/>
  <c r="E27" i="51"/>
  <c r="BE26" i="51"/>
  <c r="BD26" i="51"/>
  <c r="BC26" i="51"/>
  <c r="Q26" i="51"/>
  <c r="M26" i="51"/>
  <c r="L26" i="51"/>
  <c r="K26" i="51"/>
  <c r="J26" i="51"/>
  <c r="I26" i="51"/>
  <c r="G26" i="51"/>
  <c r="F26" i="51"/>
  <c r="E26" i="51"/>
  <c r="BE25" i="51"/>
  <c r="BD25" i="51"/>
  <c r="BC25" i="51"/>
  <c r="Q25" i="51"/>
  <c r="O25" i="51"/>
  <c r="BE32" i="51" s="1"/>
  <c r="M25" i="51"/>
  <c r="L25" i="51"/>
  <c r="K25" i="51"/>
  <c r="J25" i="51"/>
  <c r="I25" i="51"/>
  <c r="G25" i="51"/>
  <c r="F25" i="51"/>
  <c r="E25" i="51"/>
  <c r="BE24" i="51"/>
  <c r="BD24" i="51"/>
  <c r="BC24" i="51"/>
  <c r="Q24" i="51"/>
  <c r="M24" i="51"/>
  <c r="L24" i="51"/>
  <c r="K24" i="51"/>
  <c r="J24" i="51"/>
  <c r="I24" i="51"/>
  <c r="G24" i="51"/>
  <c r="F24" i="51"/>
  <c r="E24" i="51"/>
  <c r="BE23" i="51"/>
  <c r="BD23" i="51"/>
  <c r="BC23" i="51"/>
  <c r="Q23" i="51"/>
  <c r="O23" i="51"/>
  <c r="BE30" i="51" s="1"/>
  <c r="M23" i="51"/>
  <c r="L23" i="51"/>
  <c r="K23" i="51"/>
  <c r="J23" i="51"/>
  <c r="I23" i="51"/>
  <c r="G23" i="51"/>
  <c r="F23" i="51"/>
  <c r="E23" i="51"/>
  <c r="BE22" i="51"/>
  <c r="BD22" i="51"/>
  <c r="BC22" i="51"/>
  <c r="BC21" i="51"/>
  <c r="BA99" i="51" s="1"/>
  <c r="BB21" i="51"/>
  <c r="D21" i="51"/>
  <c r="BC20" i="51"/>
  <c r="AZ96" i="51" s="1"/>
  <c r="BB20" i="51"/>
  <c r="D20" i="51"/>
  <c r="O36" i="51" s="1"/>
  <c r="BE54" i="51" s="1"/>
  <c r="W18" i="51"/>
  <c r="V18" i="51"/>
  <c r="U18" i="51"/>
  <c r="T18" i="51"/>
  <c r="S18" i="51"/>
  <c r="Q18" i="51"/>
  <c r="W17" i="51"/>
  <c r="V17" i="51"/>
  <c r="U17" i="51"/>
  <c r="T17" i="51"/>
  <c r="S17" i="51"/>
  <c r="Q17" i="51"/>
  <c r="W16" i="51"/>
  <c r="V16" i="51"/>
  <c r="U16" i="51"/>
  <c r="T16" i="51"/>
  <c r="S16" i="51"/>
  <c r="Q16" i="51"/>
  <c r="W15" i="51"/>
  <c r="V15" i="51"/>
  <c r="U15" i="51"/>
  <c r="T15" i="51"/>
  <c r="S15" i="51"/>
  <c r="Q15" i="51"/>
  <c r="W14" i="51"/>
  <c r="V14" i="51"/>
  <c r="U14" i="51"/>
  <c r="T14" i="51"/>
  <c r="S14" i="51"/>
  <c r="Q14" i="51"/>
  <c r="W13" i="51"/>
  <c r="V13" i="51"/>
  <c r="U13" i="51"/>
  <c r="T13" i="51"/>
  <c r="S13" i="51"/>
  <c r="Q13" i="51"/>
  <c r="D104" i="50"/>
  <c r="BE87" i="50" s="1"/>
  <c r="E103" i="50"/>
  <c r="E102" i="50"/>
  <c r="E101" i="50"/>
  <c r="BE100" i="50"/>
  <c r="BC100" i="50"/>
  <c r="E100" i="50"/>
  <c r="BE99" i="50"/>
  <c r="BC99" i="50"/>
  <c r="BE98" i="50"/>
  <c r="BC98" i="50"/>
  <c r="BE97" i="50"/>
  <c r="BC97" i="50"/>
  <c r="BE96" i="50"/>
  <c r="BC96" i="50"/>
  <c r="BE95" i="50"/>
  <c r="BC95" i="50"/>
  <c r="BE94" i="50"/>
  <c r="BC94" i="50"/>
  <c r="BE93" i="50"/>
  <c r="BC93" i="50"/>
  <c r="BE92" i="50"/>
  <c r="BC92" i="50"/>
  <c r="BE91" i="50"/>
  <c r="BC91" i="50"/>
  <c r="S91" i="50"/>
  <c r="R91" i="50"/>
  <c r="Q91" i="50"/>
  <c r="O91" i="50"/>
  <c r="BE90" i="50"/>
  <c r="BC90" i="50"/>
  <c r="S90" i="50"/>
  <c r="R90" i="50"/>
  <c r="Q90" i="50"/>
  <c r="O90" i="50"/>
  <c r="BE89" i="50"/>
  <c r="BC89" i="50"/>
  <c r="S89" i="50"/>
  <c r="R89" i="50"/>
  <c r="Q89" i="50"/>
  <c r="O89" i="50"/>
  <c r="BD88" i="50"/>
  <c r="S88" i="50"/>
  <c r="R88" i="50"/>
  <c r="Q88" i="50"/>
  <c r="O88" i="50"/>
  <c r="BD87" i="50"/>
  <c r="S87" i="50"/>
  <c r="R87" i="50"/>
  <c r="Q87" i="50"/>
  <c r="O87" i="50"/>
  <c r="BD86" i="50"/>
  <c r="S86" i="50"/>
  <c r="R86" i="50"/>
  <c r="Q86" i="50"/>
  <c r="O86" i="50"/>
  <c r="BD85" i="50"/>
  <c r="S85" i="50"/>
  <c r="R85" i="50"/>
  <c r="Q85" i="50"/>
  <c r="Q92" i="50" s="1"/>
  <c r="C109" i="50" s="1"/>
  <c r="O85" i="50"/>
  <c r="BD84" i="50"/>
  <c r="S84" i="50"/>
  <c r="S92" i="50" s="1"/>
  <c r="BE86" i="50" s="1"/>
  <c r="Q84" i="50"/>
  <c r="O84" i="50"/>
  <c r="R84" i="50" s="1"/>
  <c r="BD83" i="50"/>
  <c r="S83" i="50"/>
  <c r="Q83" i="50"/>
  <c r="O83" i="50"/>
  <c r="R83" i="50" s="1"/>
  <c r="BD82" i="50"/>
  <c r="BD81" i="50"/>
  <c r="BB81" i="50"/>
  <c r="BC81" i="50" s="1"/>
  <c r="AZ81" i="50"/>
  <c r="BD80" i="50"/>
  <c r="BB80" i="50"/>
  <c r="BC80" i="50" s="1"/>
  <c r="BD79" i="50"/>
  <c r="BD78" i="50"/>
  <c r="O78" i="50"/>
  <c r="E78" i="50"/>
  <c r="R78" i="50" s="1"/>
  <c r="D78" i="50"/>
  <c r="Q78" i="50" s="1"/>
  <c r="BD77" i="50"/>
  <c r="BC77" i="50"/>
  <c r="O77" i="50"/>
  <c r="E77" i="50"/>
  <c r="R77" i="50" s="1"/>
  <c r="D77" i="50"/>
  <c r="Q77" i="50" s="1"/>
  <c r="BD76" i="50"/>
  <c r="BC76" i="50"/>
  <c r="O76" i="50"/>
  <c r="E76" i="50"/>
  <c r="R76" i="50" s="1"/>
  <c r="D76" i="50"/>
  <c r="Q76" i="50" s="1"/>
  <c r="BD75" i="50"/>
  <c r="BC75" i="50"/>
  <c r="O75" i="50"/>
  <c r="E75" i="50"/>
  <c r="R75" i="50" s="1"/>
  <c r="D75" i="50"/>
  <c r="Q75" i="50" s="1"/>
  <c r="BD74" i="50"/>
  <c r="BC74" i="50"/>
  <c r="O74" i="50"/>
  <c r="E74" i="50"/>
  <c r="R74" i="50" s="1"/>
  <c r="D74" i="50"/>
  <c r="Q74" i="50" s="1"/>
  <c r="BD73" i="50"/>
  <c r="BC73" i="50"/>
  <c r="O73" i="50"/>
  <c r="E73" i="50"/>
  <c r="R73" i="50" s="1"/>
  <c r="D73" i="50"/>
  <c r="Q73" i="50" s="1"/>
  <c r="BD72" i="50"/>
  <c r="BC72" i="50"/>
  <c r="O72" i="50"/>
  <c r="E72" i="50"/>
  <c r="R72" i="50" s="1"/>
  <c r="D72" i="50"/>
  <c r="Q72" i="50" s="1"/>
  <c r="BD71" i="50"/>
  <c r="BC71" i="50"/>
  <c r="O71" i="50"/>
  <c r="E71" i="50"/>
  <c r="R71" i="50" s="1"/>
  <c r="D71" i="50"/>
  <c r="Q71" i="50" s="1"/>
  <c r="BD70" i="50"/>
  <c r="BC70" i="50"/>
  <c r="O70" i="50"/>
  <c r="E70" i="50"/>
  <c r="R70" i="50" s="1"/>
  <c r="D70" i="50"/>
  <c r="Q70" i="50" s="1"/>
  <c r="BD69" i="50"/>
  <c r="BC69" i="50"/>
  <c r="BD68" i="50"/>
  <c r="BC68" i="50"/>
  <c r="BD67" i="50"/>
  <c r="BC67" i="50"/>
  <c r="L67" i="50"/>
  <c r="K67" i="50"/>
  <c r="BD66" i="50"/>
  <c r="BC66" i="50"/>
  <c r="L66" i="50"/>
  <c r="K66" i="50"/>
  <c r="BD65" i="50"/>
  <c r="BC65" i="50"/>
  <c r="L65" i="50"/>
  <c r="K65" i="50"/>
  <c r="BD64" i="50"/>
  <c r="BC64" i="50"/>
  <c r="L64" i="50"/>
  <c r="K64" i="50"/>
  <c r="BD63" i="50"/>
  <c r="BC63" i="50"/>
  <c r="L63" i="50"/>
  <c r="K63" i="50"/>
  <c r="BD62" i="50"/>
  <c r="BC62" i="50"/>
  <c r="L62" i="50"/>
  <c r="K62" i="50"/>
  <c r="BD61" i="50"/>
  <c r="BC61" i="50"/>
  <c r="L61" i="50"/>
  <c r="K61" i="50"/>
  <c r="BE60" i="50"/>
  <c r="BD60" i="50"/>
  <c r="BC60" i="50"/>
  <c r="L60" i="50"/>
  <c r="K60" i="50"/>
  <c r="BD59" i="50"/>
  <c r="BC59" i="50"/>
  <c r="L59" i="50"/>
  <c r="K59" i="50"/>
  <c r="BD58" i="50"/>
  <c r="BC58" i="50"/>
  <c r="L58" i="50"/>
  <c r="K58" i="50"/>
  <c r="BD57" i="50"/>
  <c r="BC57" i="50"/>
  <c r="BD56" i="50"/>
  <c r="BC56" i="50"/>
  <c r="AZ56" i="50"/>
  <c r="L56" i="50"/>
  <c r="BD55" i="50"/>
  <c r="BC55" i="50"/>
  <c r="L55" i="50"/>
  <c r="BE54" i="50"/>
  <c r="BD54" i="50"/>
  <c r="BC54" i="50"/>
  <c r="L54" i="50"/>
  <c r="BD53" i="50"/>
  <c r="BC53" i="50"/>
  <c r="BD52" i="50"/>
  <c r="BC52" i="50"/>
  <c r="BD51" i="50"/>
  <c r="BC51" i="50"/>
  <c r="BD50" i="50"/>
  <c r="BC50" i="50"/>
  <c r="BD49" i="50"/>
  <c r="BC49" i="50"/>
  <c r="I49" i="50"/>
  <c r="H49" i="50"/>
  <c r="D49" i="50"/>
  <c r="F49" i="50" s="1"/>
  <c r="BD48" i="50"/>
  <c r="BC48" i="50"/>
  <c r="I48" i="50"/>
  <c r="H48" i="50"/>
  <c r="D48" i="50"/>
  <c r="F48" i="50" s="1"/>
  <c r="BD47" i="50"/>
  <c r="BC47" i="50"/>
  <c r="I47" i="50"/>
  <c r="H47" i="50"/>
  <c r="D47" i="50"/>
  <c r="F47" i="50" s="1"/>
  <c r="BD46" i="50"/>
  <c r="BC46" i="50"/>
  <c r="I46" i="50"/>
  <c r="H46" i="50"/>
  <c r="D46" i="50"/>
  <c r="F46" i="50" s="1"/>
  <c r="BD45" i="50"/>
  <c r="BC45" i="50"/>
  <c r="I45" i="50"/>
  <c r="H45" i="50"/>
  <c r="D45" i="50"/>
  <c r="F45" i="50" s="1"/>
  <c r="BD44" i="50"/>
  <c r="BC44" i="50"/>
  <c r="I44" i="50"/>
  <c r="BD43" i="50"/>
  <c r="BC43" i="50"/>
  <c r="H43" i="50"/>
  <c r="BD42" i="50"/>
  <c r="BC42" i="50"/>
  <c r="BD41" i="50"/>
  <c r="BC41" i="50"/>
  <c r="BD40" i="50"/>
  <c r="BC40" i="50"/>
  <c r="BD39" i="50"/>
  <c r="BC39" i="50"/>
  <c r="BD38" i="50"/>
  <c r="BC38" i="50"/>
  <c r="AU38" i="50"/>
  <c r="BE71" i="50" s="1"/>
  <c r="AT38" i="50"/>
  <c r="BE70" i="50" s="1"/>
  <c r="AS38" i="50"/>
  <c r="BE69" i="50" s="1"/>
  <c r="AR38" i="50"/>
  <c r="BE68" i="50" s="1"/>
  <c r="AQ38" i="50"/>
  <c r="BE67" i="50" s="1"/>
  <c r="AO38" i="50"/>
  <c r="AN38" i="50"/>
  <c r="AM38" i="50"/>
  <c r="AL38" i="50"/>
  <c r="AK38" i="50"/>
  <c r="Q38" i="50"/>
  <c r="G38" i="50"/>
  <c r="F38" i="50"/>
  <c r="E38" i="50"/>
  <c r="BD37" i="50"/>
  <c r="BC37" i="50"/>
  <c r="AU37" i="50"/>
  <c r="BE65" i="50" s="1"/>
  <c r="AT37" i="50"/>
  <c r="BE64" i="50" s="1"/>
  <c r="AS37" i="50"/>
  <c r="BE63" i="50" s="1"/>
  <c r="AR37" i="50"/>
  <c r="BE62" i="50" s="1"/>
  <c r="AQ37" i="50"/>
  <c r="BE61" i="50" s="1"/>
  <c r="AO37" i="50"/>
  <c r="AN37" i="50"/>
  <c r="AM37" i="50"/>
  <c r="AL37" i="50"/>
  <c r="AK37" i="50"/>
  <c r="Q37" i="50"/>
  <c r="O37" i="50"/>
  <c r="G37" i="50"/>
  <c r="F37" i="50"/>
  <c r="E37" i="50"/>
  <c r="BE36" i="50"/>
  <c r="BD36" i="50"/>
  <c r="BC36" i="50"/>
  <c r="BA36" i="50"/>
  <c r="AZ36" i="50"/>
  <c r="AU36" i="50"/>
  <c r="BE59" i="50" s="1"/>
  <c r="AT36" i="50"/>
  <c r="BE58" i="50" s="1"/>
  <c r="AS36" i="50"/>
  <c r="BE57" i="50" s="1"/>
  <c r="AR36" i="50"/>
  <c r="BE56" i="50" s="1"/>
  <c r="AQ36" i="50"/>
  <c r="BE55" i="50" s="1"/>
  <c r="AO36" i="50"/>
  <c r="AN36" i="50"/>
  <c r="AM36" i="50"/>
  <c r="AL36" i="50"/>
  <c r="AK36" i="50"/>
  <c r="Q36" i="50"/>
  <c r="O36" i="50"/>
  <c r="G36" i="50"/>
  <c r="F36" i="50"/>
  <c r="E36" i="50"/>
  <c r="BD35" i="50"/>
  <c r="BC35" i="50"/>
  <c r="Q35" i="50"/>
  <c r="O35" i="50"/>
  <c r="E35" i="50"/>
  <c r="BD34" i="50"/>
  <c r="BC34" i="50"/>
  <c r="Q34" i="50"/>
  <c r="E34" i="50"/>
  <c r="BD33" i="50"/>
  <c r="BC33" i="50"/>
  <c r="AZ33" i="50"/>
  <c r="AU33" i="50"/>
  <c r="BE41" i="50" s="1"/>
  <c r="AT33" i="50"/>
  <c r="BE40" i="50" s="1"/>
  <c r="AS33" i="50"/>
  <c r="BE39" i="50" s="1"/>
  <c r="AR33" i="50"/>
  <c r="BE38" i="50" s="1"/>
  <c r="AQ33" i="50"/>
  <c r="BE37" i="50" s="1"/>
  <c r="AO33" i="50"/>
  <c r="AN33" i="50"/>
  <c r="AM33" i="50"/>
  <c r="AL33" i="50"/>
  <c r="AK33" i="50"/>
  <c r="Q33" i="50"/>
  <c r="O33" i="50"/>
  <c r="M33" i="50"/>
  <c r="L33" i="50"/>
  <c r="K33" i="50"/>
  <c r="J33" i="50"/>
  <c r="I33" i="50"/>
  <c r="G33" i="50"/>
  <c r="F33" i="50"/>
  <c r="E33" i="50"/>
  <c r="BE32" i="50"/>
  <c r="BD32" i="50"/>
  <c r="BC32" i="50"/>
  <c r="BD31" i="50"/>
  <c r="BC31" i="50"/>
  <c r="AZ31" i="50"/>
  <c r="BD30" i="50"/>
  <c r="BC30" i="50"/>
  <c r="AZ30" i="50"/>
  <c r="D30" i="50"/>
  <c r="D40" i="50" s="1"/>
  <c r="BE29" i="50"/>
  <c r="BD29" i="50"/>
  <c r="BC29" i="50"/>
  <c r="AZ29" i="50"/>
  <c r="Q29" i="50"/>
  <c r="O29" i="50"/>
  <c r="M29" i="50"/>
  <c r="L29" i="50"/>
  <c r="K29" i="50"/>
  <c r="J29" i="50"/>
  <c r="I29" i="50"/>
  <c r="G29" i="50"/>
  <c r="F29" i="50"/>
  <c r="E29" i="50"/>
  <c r="BE28" i="50"/>
  <c r="BD28" i="50"/>
  <c r="BC28" i="50"/>
  <c r="Q28" i="50"/>
  <c r="O28" i="50"/>
  <c r="BE35" i="50" s="1"/>
  <c r="M28" i="50"/>
  <c r="L28" i="50"/>
  <c r="K28" i="50"/>
  <c r="J28" i="50"/>
  <c r="I28" i="50"/>
  <c r="G28" i="50"/>
  <c r="F28" i="50"/>
  <c r="E28" i="50"/>
  <c r="BE27" i="50"/>
  <c r="BD27" i="50"/>
  <c r="BC27" i="50"/>
  <c r="Q27" i="50"/>
  <c r="O27" i="50"/>
  <c r="BE34" i="50" s="1"/>
  <c r="M27" i="50"/>
  <c r="L27" i="50"/>
  <c r="K27" i="50"/>
  <c r="J27" i="50"/>
  <c r="I27" i="50"/>
  <c r="G27" i="50"/>
  <c r="F27" i="50"/>
  <c r="E27" i="50"/>
  <c r="BE26" i="50"/>
  <c r="BD26" i="50"/>
  <c r="BC26" i="50"/>
  <c r="Q26" i="50"/>
  <c r="O26" i="50"/>
  <c r="BE33" i="50" s="1"/>
  <c r="M26" i="50"/>
  <c r="L26" i="50"/>
  <c r="K26" i="50"/>
  <c r="J26" i="50"/>
  <c r="I26" i="50"/>
  <c r="G26" i="50"/>
  <c r="F26" i="50"/>
  <c r="E26" i="50"/>
  <c r="BE25" i="50"/>
  <c r="BD25" i="50"/>
  <c r="BC25" i="50"/>
  <c r="Q25" i="50"/>
  <c r="O25" i="50"/>
  <c r="M25" i="50"/>
  <c r="L25" i="50"/>
  <c r="K25" i="50"/>
  <c r="J25" i="50"/>
  <c r="I25" i="50"/>
  <c r="G25" i="50"/>
  <c r="F25" i="50"/>
  <c r="E25" i="50"/>
  <c r="BE24" i="50"/>
  <c r="BD24" i="50"/>
  <c r="BC24" i="50"/>
  <c r="Q24" i="50"/>
  <c r="M24" i="50"/>
  <c r="L24" i="50"/>
  <c r="K24" i="50"/>
  <c r="J24" i="50"/>
  <c r="I24" i="50"/>
  <c r="G24" i="50"/>
  <c r="F24" i="50"/>
  <c r="E24" i="50"/>
  <c r="BE23" i="50"/>
  <c r="BD23" i="50"/>
  <c r="BC23" i="50"/>
  <c r="Q23" i="50"/>
  <c r="O23" i="50"/>
  <c r="BE30" i="50" s="1"/>
  <c r="M23" i="50"/>
  <c r="L23" i="50"/>
  <c r="K23" i="50"/>
  <c r="J23" i="50"/>
  <c r="I23" i="50"/>
  <c r="G23" i="50"/>
  <c r="F23" i="50"/>
  <c r="E23" i="50"/>
  <c r="BE22" i="50"/>
  <c r="BD22" i="50"/>
  <c r="BC22" i="50"/>
  <c r="BC21" i="50"/>
  <c r="BA99" i="50" s="1"/>
  <c r="BB21" i="50"/>
  <c r="D21" i="50"/>
  <c r="BC20" i="50"/>
  <c r="AZ96" i="50" s="1"/>
  <c r="BB20" i="50"/>
  <c r="D20" i="50"/>
  <c r="O39" i="50" s="1"/>
  <c r="W18" i="50"/>
  <c r="V18" i="50"/>
  <c r="U18" i="50"/>
  <c r="T18" i="50"/>
  <c r="S18" i="50"/>
  <c r="Q18" i="50"/>
  <c r="W17" i="50"/>
  <c r="V17" i="50"/>
  <c r="U17" i="50"/>
  <c r="T17" i="50"/>
  <c r="S17" i="50"/>
  <c r="Q17" i="50"/>
  <c r="W16" i="50"/>
  <c r="V16" i="50"/>
  <c r="U16" i="50"/>
  <c r="T16" i="50"/>
  <c r="S16" i="50"/>
  <c r="Q16" i="50"/>
  <c r="W15" i="50"/>
  <c r="V15" i="50"/>
  <c r="U15" i="50"/>
  <c r="T15" i="50"/>
  <c r="S15" i="50"/>
  <c r="Q15" i="50"/>
  <c r="W14" i="50"/>
  <c r="V14" i="50"/>
  <c r="U14" i="50"/>
  <c r="T14" i="50"/>
  <c r="S14" i="50"/>
  <c r="Q14" i="50"/>
  <c r="W13" i="50"/>
  <c r="V13" i="50"/>
  <c r="U13" i="50"/>
  <c r="T13" i="50"/>
  <c r="S13" i="50"/>
  <c r="Q13" i="50"/>
  <c r="D104" i="49"/>
  <c r="E103" i="49"/>
  <c r="E102" i="49"/>
  <c r="E101" i="49"/>
  <c r="BE100" i="49"/>
  <c r="BC100" i="49"/>
  <c r="E100" i="49"/>
  <c r="BE99" i="49"/>
  <c r="BC99" i="49"/>
  <c r="BE98" i="49"/>
  <c r="BC98" i="49"/>
  <c r="BE97" i="49"/>
  <c r="BC97" i="49"/>
  <c r="BE96" i="49"/>
  <c r="BC96" i="49"/>
  <c r="BE95" i="49"/>
  <c r="BC95" i="49"/>
  <c r="BE94" i="49"/>
  <c r="BC94" i="49"/>
  <c r="BE93" i="49"/>
  <c r="BC93" i="49"/>
  <c r="AZ93" i="49"/>
  <c r="BE92" i="49"/>
  <c r="BC92" i="49"/>
  <c r="BE91" i="49"/>
  <c r="BC91" i="49"/>
  <c r="S91" i="49"/>
  <c r="R91" i="49"/>
  <c r="Q91" i="49"/>
  <c r="O91" i="49"/>
  <c r="BE90" i="49"/>
  <c r="BC90" i="49"/>
  <c r="S90" i="49"/>
  <c r="R90" i="49"/>
  <c r="Q90" i="49"/>
  <c r="O90" i="49"/>
  <c r="BE89" i="49"/>
  <c r="BC89" i="49"/>
  <c r="S89" i="49"/>
  <c r="R89" i="49"/>
  <c r="Q89" i="49"/>
  <c r="O89" i="49"/>
  <c r="BD88" i="49"/>
  <c r="S88" i="49"/>
  <c r="R88" i="49"/>
  <c r="Q88" i="49"/>
  <c r="O88" i="49"/>
  <c r="BE87" i="49"/>
  <c r="BD87" i="49"/>
  <c r="S87" i="49"/>
  <c r="R87" i="49"/>
  <c r="Q87" i="49"/>
  <c r="O87" i="49"/>
  <c r="BD86" i="49"/>
  <c r="S86" i="49"/>
  <c r="R86" i="49"/>
  <c r="Q86" i="49"/>
  <c r="O86" i="49"/>
  <c r="BD85" i="49"/>
  <c r="S85" i="49"/>
  <c r="R85" i="49"/>
  <c r="O85" i="49"/>
  <c r="Q85" i="49" s="1"/>
  <c r="BD84" i="49"/>
  <c r="S84" i="49"/>
  <c r="R84" i="49"/>
  <c r="Q84" i="49"/>
  <c r="O84" i="49"/>
  <c r="BD83" i="49"/>
  <c r="S83" i="49"/>
  <c r="R83" i="49"/>
  <c r="Q83" i="49"/>
  <c r="O83" i="49"/>
  <c r="BD82" i="49"/>
  <c r="BD81" i="49"/>
  <c r="BB81" i="49"/>
  <c r="BC81" i="49" s="1"/>
  <c r="BD80" i="49"/>
  <c r="BC80" i="49"/>
  <c r="BB80" i="49"/>
  <c r="BD79" i="49"/>
  <c r="BD78" i="49"/>
  <c r="O78" i="49"/>
  <c r="E78" i="49"/>
  <c r="R78" i="49" s="1"/>
  <c r="D78" i="49"/>
  <c r="Q78" i="49" s="1"/>
  <c r="BD77" i="49"/>
  <c r="BC77" i="49"/>
  <c r="O77" i="49"/>
  <c r="E77" i="49"/>
  <c r="R77" i="49" s="1"/>
  <c r="D77" i="49"/>
  <c r="Q77" i="49" s="1"/>
  <c r="BD76" i="49"/>
  <c r="BC76" i="49"/>
  <c r="O76" i="49"/>
  <c r="E76" i="49"/>
  <c r="R76" i="49" s="1"/>
  <c r="D76" i="49"/>
  <c r="Q76" i="49" s="1"/>
  <c r="BD75" i="49"/>
  <c r="BC75" i="49"/>
  <c r="O75" i="49"/>
  <c r="E75" i="49"/>
  <c r="R75" i="49" s="1"/>
  <c r="D75" i="49"/>
  <c r="Q75" i="49" s="1"/>
  <c r="BD74" i="49"/>
  <c r="BC74" i="49"/>
  <c r="BA74" i="49"/>
  <c r="AZ74" i="49"/>
  <c r="O74" i="49"/>
  <c r="E74" i="49"/>
  <c r="R74" i="49" s="1"/>
  <c r="D74" i="49"/>
  <c r="Q74" i="49" s="1"/>
  <c r="BD73" i="49"/>
  <c r="BC73" i="49"/>
  <c r="O73" i="49"/>
  <c r="E73" i="49"/>
  <c r="R73" i="49" s="1"/>
  <c r="D73" i="49"/>
  <c r="Q73" i="49" s="1"/>
  <c r="BD72" i="49"/>
  <c r="BC72" i="49"/>
  <c r="O72" i="49"/>
  <c r="E72" i="49"/>
  <c r="R72" i="49" s="1"/>
  <c r="D72" i="49"/>
  <c r="Q72" i="49" s="1"/>
  <c r="BD71" i="49"/>
  <c r="BC71" i="49"/>
  <c r="O71" i="49"/>
  <c r="E71" i="49"/>
  <c r="R71" i="49" s="1"/>
  <c r="D71" i="49"/>
  <c r="Q71" i="49" s="1"/>
  <c r="BD70" i="49"/>
  <c r="BC70" i="49"/>
  <c r="O70" i="49"/>
  <c r="E70" i="49"/>
  <c r="R70" i="49" s="1"/>
  <c r="D70" i="49"/>
  <c r="Q70" i="49" s="1"/>
  <c r="BD69" i="49"/>
  <c r="BC69" i="49"/>
  <c r="BD68" i="49"/>
  <c r="BC68" i="49"/>
  <c r="BD67" i="49"/>
  <c r="BC67" i="49"/>
  <c r="L67" i="49"/>
  <c r="K67" i="49"/>
  <c r="BD66" i="49"/>
  <c r="BC66" i="49"/>
  <c r="L66" i="49"/>
  <c r="K66" i="49"/>
  <c r="BD65" i="49"/>
  <c r="BC65" i="49"/>
  <c r="L65" i="49"/>
  <c r="K65" i="49"/>
  <c r="BD64" i="49"/>
  <c r="BC64" i="49"/>
  <c r="L64" i="49"/>
  <c r="K64" i="49"/>
  <c r="BD63" i="49"/>
  <c r="BC63" i="49"/>
  <c r="L63" i="49"/>
  <c r="K63" i="49"/>
  <c r="BD62" i="49"/>
  <c r="BC62" i="49"/>
  <c r="L62" i="49"/>
  <c r="K62" i="49"/>
  <c r="BD61" i="49"/>
  <c r="BC61" i="49"/>
  <c r="L61" i="49"/>
  <c r="K61" i="49"/>
  <c r="BD60" i="49"/>
  <c r="BC60" i="49"/>
  <c r="L60" i="49"/>
  <c r="K60" i="49"/>
  <c r="BD59" i="49"/>
  <c r="BC59" i="49"/>
  <c r="L59" i="49"/>
  <c r="K59" i="49"/>
  <c r="BD58" i="49"/>
  <c r="BC58" i="49"/>
  <c r="L58" i="49"/>
  <c r="K58" i="49"/>
  <c r="BD57" i="49"/>
  <c r="BC57" i="49"/>
  <c r="BD56" i="49"/>
  <c r="BC56" i="49"/>
  <c r="L56" i="49"/>
  <c r="BD55" i="49"/>
  <c r="BC55" i="49"/>
  <c r="L55" i="49"/>
  <c r="BD54" i="49"/>
  <c r="BC54" i="49"/>
  <c r="L54" i="49"/>
  <c r="BD53" i="49"/>
  <c r="BC53" i="49"/>
  <c r="AZ53" i="49"/>
  <c r="BD52" i="49"/>
  <c r="BC52" i="49"/>
  <c r="BD51" i="49"/>
  <c r="BC51" i="49"/>
  <c r="AZ51" i="49"/>
  <c r="BD50" i="49"/>
  <c r="BC50" i="49"/>
  <c r="AZ50" i="49"/>
  <c r="BD49" i="49"/>
  <c r="BC49" i="49"/>
  <c r="I49" i="49"/>
  <c r="H49" i="49"/>
  <c r="D49" i="49"/>
  <c r="F49" i="49" s="1"/>
  <c r="BD48" i="49"/>
  <c r="BC48" i="49"/>
  <c r="I48" i="49"/>
  <c r="H48" i="49"/>
  <c r="D48" i="49"/>
  <c r="F48" i="49" s="1"/>
  <c r="BD47" i="49"/>
  <c r="BC47" i="49"/>
  <c r="I47" i="49"/>
  <c r="H47" i="49"/>
  <c r="D47" i="49"/>
  <c r="F47" i="49" s="1"/>
  <c r="BD46" i="49"/>
  <c r="BC46" i="49"/>
  <c r="I46" i="49"/>
  <c r="H46" i="49"/>
  <c r="D46" i="49"/>
  <c r="F46" i="49" s="1"/>
  <c r="BD45" i="49"/>
  <c r="BC45" i="49"/>
  <c r="I45" i="49"/>
  <c r="H45" i="49"/>
  <c r="D45" i="49"/>
  <c r="F45" i="49" s="1"/>
  <c r="BD44" i="49"/>
  <c r="BC44" i="49"/>
  <c r="I44" i="49"/>
  <c r="H44" i="49"/>
  <c r="D44" i="49"/>
  <c r="F44" i="49" s="1"/>
  <c r="BD43" i="49"/>
  <c r="BC43" i="49"/>
  <c r="H43" i="49"/>
  <c r="BD42" i="49"/>
  <c r="BC42" i="49"/>
  <c r="BD41" i="49"/>
  <c r="BC41" i="49"/>
  <c r="AZ41" i="49"/>
  <c r="BD40" i="49"/>
  <c r="BC40" i="49"/>
  <c r="D40" i="49"/>
  <c r="BD39" i="49"/>
  <c r="BC39" i="49"/>
  <c r="AZ39" i="49"/>
  <c r="BD38" i="49"/>
  <c r="BC38" i="49"/>
  <c r="AZ38" i="49"/>
  <c r="AU38" i="49"/>
  <c r="BE71" i="49" s="1"/>
  <c r="AT38" i="49"/>
  <c r="BE70" i="49" s="1"/>
  <c r="AS38" i="49"/>
  <c r="BE69" i="49" s="1"/>
  <c r="AR38" i="49"/>
  <c r="BE68" i="49" s="1"/>
  <c r="AQ38" i="49"/>
  <c r="BE67" i="49" s="1"/>
  <c r="AO38" i="49"/>
  <c r="AN38" i="49"/>
  <c r="AM38" i="49"/>
  <c r="AL38" i="49"/>
  <c r="AK38" i="49"/>
  <c r="Q38" i="49"/>
  <c r="G38" i="49"/>
  <c r="F38" i="49"/>
  <c r="E38" i="49"/>
  <c r="BD37" i="49"/>
  <c r="BC37" i="49"/>
  <c r="AU37" i="49"/>
  <c r="BE65" i="49" s="1"/>
  <c r="AT37" i="49"/>
  <c r="BE64" i="49" s="1"/>
  <c r="AS37" i="49"/>
  <c r="BE63" i="49" s="1"/>
  <c r="AR37" i="49"/>
  <c r="BE62" i="49" s="1"/>
  <c r="AQ37" i="49"/>
  <c r="BE61" i="49" s="1"/>
  <c r="AO37" i="49"/>
  <c r="AN37" i="49"/>
  <c r="AM37" i="49"/>
  <c r="AL37" i="49"/>
  <c r="AK37" i="49"/>
  <c r="Q37" i="49"/>
  <c r="G37" i="49"/>
  <c r="F37" i="49"/>
  <c r="E37" i="49"/>
  <c r="BD36" i="49"/>
  <c r="BC36" i="49"/>
  <c r="AU36" i="49"/>
  <c r="BE59" i="49" s="1"/>
  <c r="AT36" i="49"/>
  <c r="BE58" i="49" s="1"/>
  <c r="AS36" i="49"/>
  <c r="BE57" i="49" s="1"/>
  <c r="AR36" i="49"/>
  <c r="BE56" i="49" s="1"/>
  <c r="AQ36" i="49"/>
  <c r="BE55" i="49" s="1"/>
  <c r="AO36" i="49"/>
  <c r="AN36" i="49"/>
  <c r="AM36" i="49"/>
  <c r="AL36" i="49"/>
  <c r="AK36" i="49"/>
  <c r="Q36" i="49"/>
  <c r="G36" i="49"/>
  <c r="F36" i="49"/>
  <c r="E36" i="49"/>
  <c r="BD35" i="49"/>
  <c r="BC35" i="49"/>
  <c r="BA35" i="49"/>
  <c r="Q35" i="49"/>
  <c r="E35" i="49"/>
  <c r="BD34" i="49"/>
  <c r="BC34" i="49"/>
  <c r="AZ34" i="49"/>
  <c r="Q34" i="49"/>
  <c r="E34" i="49"/>
  <c r="BD33" i="49"/>
  <c r="BC33" i="49"/>
  <c r="Q33" i="49"/>
  <c r="O33" i="49"/>
  <c r="BE36" i="49" s="1"/>
  <c r="E33" i="49"/>
  <c r="BD32" i="49"/>
  <c r="BC32" i="49"/>
  <c r="BD31" i="49"/>
  <c r="BC31" i="49"/>
  <c r="BD30" i="49"/>
  <c r="BC30" i="49"/>
  <c r="D30" i="49"/>
  <c r="BD29" i="49"/>
  <c r="BC29" i="49"/>
  <c r="Q29" i="49"/>
  <c r="M29" i="49"/>
  <c r="L29" i="49"/>
  <c r="K29" i="49"/>
  <c r="J29" i="49"/>
  <c r="I29" i="49"/>
  <c r="G29" i="49"/>
  <c r="F29" i="49"/>
  <c r="E29" i="49"/>
  <c r="BE28" i="49"/>
  <c r="BD28" i="49"/>
  <c r="BC28" i="49"/>
  <c r="AZ28" i="49"/>
  <c r="Q28" i="49"/>
  <c r="M28" i="49"/>
  <c r="L28" i="49"/>
  <c r="K28" i="49"/>
  <c r="J28" i="49"/>
  <c r="I28" i="49"/>
  <c r="G28" i="49"/>
  <c r="F28" i="49"/>
  <c r="E28" i="49"/>
  <c r="BE27" i="49"/>
  <c r="BD27" i="49"/>
  <c r="BC27" i="49"/>
  <c r="Q27" i="49"/>
  <c r="M27" i="49"/>
  <c r="L27" i="49"/>
  <c r="K27" i="49"/>
  <c r="J27" i="49"/>
  <c r="I27" i="49"/>
  <c r="G27" i="49"/>
  <c r="F27" i="49"/>
  <c r="E27" i="49"/>
  <c r="BE26" i="49"/>
  <c r="BD26" i="49"/>
  <c r="BC26" i="49"/>
  <c r="Q26" i="49"/>
  <c r="O26" i="49"/>
  <c r="BE33" i="49" s="1"/>
  <c r="M26" i="49"/>
  <c r="L26" i="49"/>
  <c r="K26" i="49"/>
  <c r="J26" i="49"/>
  <c r="I26" i="49"/>
  <c r="G26" i="49"/>
  <c r="F26" i="49"/>
  <c r="E26" i="49"/>
  <c r="BE25" i="49"/>
  <c r="BD25" i="49"/>
  <c r="BC25" i="49"/>
  <c r="BA25" i="49"/>
  <c r="Q25" i="49"/>
  <c r="M25" i="49"/>
  <c r="L25" i="49"/>
  <c r="K25" i="49"/>
  <c r="J25" i="49"/>
  <c r="I25" i="49"/>
  <c r="G25" i="49"/>
  <c r="F25" i="49"/>
  <c r="E25" i="49"/>
  <c r="BE24" i="49"/>
  <c r="BD24" i="49"/>
  <c r="BC24" i="49"/>
  <c r="Q24" i="49"/>
  <c r="O24" i="49"/>
  <c r="BE31" i="49" s="1"/>
  <c r="M24" i="49"/>
  <c r="L24" i="49"/>
  <c r="K24" i="49"/>
  <c r="J24" i="49"/>
  <c r="I24" i="49"/>
  <c r="G24" i="49"/>
  <c r="F24" i="49"/>
  <c r="E24" i="49"/>
  <c r="BE23" i="49"/>
  <c r="BD23" i="49"/>
  <c r="BC23" i="49"/>
  <c r="Q23" i="49"/>
  <c r="M23" i="49"/>
  <c r="L23" i="49"/>
  <c r="K23" i="49"/>
  <c r="J23" i="49"/>
  <c r="I23" i="49"/>
  <c r="G23" i="49"/>
  <c r="F23" i="49"/>
  <c r="E23" i="49"/>
  <c r="BE22" i="49"/>
  <c r="BD22" i="49"/>
  <c r="BC22" i="49"/>
  <c r="BC21" i="49"/>
  <c r="BA99" i="49" s="1"/>
  <c r="BB21" i="49"/>
  <c r="D21" i="49"/>
  <c r="BC20" i="49"/>
  <c r="AZ96" i="49" s="1"/>
  <c r="BB20" i="49"/>
  <c r="D20" i="49"/>
  <c r="O36" i="49" s="1"/>
  <c r="BE54" i="49" s="1"/>
  <c r="W18" i="49"/>
  <c r="V18" i="49"/>
  <c r="U18" i="49"/>
  <c r="T18" i="49"/>
  <c r="S18" i="49"/>
  <c r="Q18" i="49"/>
  <c r="W17" i="49"/>
  <c r="V17" i="49"/>
  <c r="U17" i="49"/>
  <c r="T17" i="49"/>
  <c r="S17" i="49"/>
  <c r="Q17" i="49"/>
  <c r="W16" i="49"/>
  <c r="V16" i="49"/>
  <c r="U16" i="49"/>
  <c r="T16" i="49"/>
  <c r="S16" i="49"/>
  <c r="Q16" i="49"/>
  <c r="W15" i="49"/>
  <c r="V15" i="49"/>
  <c r="U15" i="49"/>
  <c r="T15" i="49"/>
  <c r="S15" i="49"/>
  <c r="Q15" i="49"/>
  <c r="W14" i="49"/>
  <c r="V14" i="49"/>
  <c r="U14" i="49"/>
  <c r="T14" i="49"/>
  <c r="S14" i="49"/>
  <c r="Q14" i="49"/>
  <c r="W13" i="49"/>
  <c r="V13" i="49"/>
  <c r="U13" i="49"/>
  <c r="T13" i="49"/>
  <c r="S13" i="49"/>
  <c r="Q13" i="49"/>
  <c r="Q38" i="43"/>
  <c r="Q37" i="43"/>
  <c r="Q36" i="43"/>
  <c r="Q35" i="43"/>
  <c r="Q34" i="43"/>
  <c r="Q33" i="43"/>
  <c r="Q38" i="42"/>
  <c r="Q37" i="42"/>
  <c r="Q36" i="42"/>
  <c r="Q35" i="42"/>
  <c r="Q34" i="42"/>
  <c r="Q33" i="42"/>
  <c r="Q38" i="41"/>
  <c r="Q37" i="41"/>
  <c r="Q36" i="41"/>
  <c r="Q35" i="41"/>
  <c r="Q34" i="41"/>
  <c r="Q33" i="41"/>
  <c r="Q38" i="34"/>
  <c r="Q37" i="34"/>
  <c r="Q36" i="34"/>
  <c r="Q35" i="34"/>
  <c r="Q34" i="34"/>
  <c r="Q33" i="34"/>
  <c r="Q38" i="40"/>
  <c r="Q37" i="40"/>
  <c r="Q36" i="40"/>
  <c r="Q35" i="40"/>
  <c r="Q34" i="40"/>
  <c r="Q33" i="40"/>
  <c r="Q38" i="32"/>
  <c r="Q37" i="32"/>
  <c r="Q36" i="32"/>
  <c r="Q35" i="32"/>
  <c r="Q34" i="32"/>
  <c r="Q33" i="32"/>
  <c r="Q38" i="39"/>
  <c r="Q37" i="39"/>
  <c r="Q36" i="39"/>
  <c r="Q35" i="39"/>
  <c r="Q34" i="39"/>
  <c r="Q33" i="39"/>
  <c r="Q38" i="31"/>
  <c r="Q37" i="31"/>
  <c r="Q36" i="31"/>
  <c r="Q35" i="31"/>
  <c r="Q34" i="31"/>
  <c r="Q33" i="31"/>
  <c r="Q38" i="28"/>
  <c r="Q37" i="28"/>
  <c r="Q36" i="28"/>
  <c r="Q35" i="28"/>
  <c r="Q34" i="28"/>
  <c r="Q33" i="28"/>
  <c r="Q38" i="33"/>
  <c r="Q37" i="33"/>
  <c r="Q36" i="33"/>
  <c r="Q35" i="33"/>
  <c r="Q34" i="33"/>
  <c r="Q33" i="33"/>
  <c r="E38" i="43"/>
  <c r="E37" i="43"/>
  <c r="E36" i="43"/>
  <c r="E35" i="43"/>
  <c r="E34" i="43"/>
  <c r="E38" i="42"/>
  <c r="E37" i="42"/>
  <c r="E36" i="42"/>
  <c r="E35" i="42"/>
  <c r="E34" i="42"/>
  <c r="E33" i="42"/>
  <c r="E38" i="41"/>
  <c r="E37" i="41"/>
  <c r="E36" i="41"/>
  <c r="E35" i="41"/>
  <c r="E34" i="41"/>
  <c r="G38" i="34"/>
  <c r="F38" i="34"/>
  <c r="E38" i="34"/>
  <c r="G37" i="34"/>
  <c r="F37" i="34"/>
  <c r="E37" i="34"/>
  <c r="G36" i="34"/>
  <c r="F36" i="34"/>
  <c r="E36" i="34"/>
  <c r="G35" i="34"/>
  <c r="F35" i="34"/>
  <c r="E35" i="34"/>
  <c r="E34" i="34"/>
  <c r="G33" i="34"/>
  <c r="F33" i="34"/>
  <c r="E33" i="34"/>
  <c r="G38" i="40"/>
  <c r="F38" i="40"/>
  <c r="E38" i="40"/>
  <c r="G37" i="40"/>
  <c r="F37" i="40"/>
  <c r="E37" i="40"/>
  <c r="G36" i="40"/>
  <c r="F36" i="40"/>
  <c r="E36" i="40"/>
  <c r="G35" i="40"/>
  <c r="F35" i="40"/>
  <c r="E35" i="40"/>
  <c r="G34" i="40"/>
  <c r="F34" i="40"/>
  <c r="E34" i="40"/>
  <c r="E33" i="40"/>
  <c r="G38" i="32"/>
  <c r="F38" i="32"/>
  <c r="E38" i="32"/>
  <c r="G37" i="32"/>
  <c r="F37" i="32"/>
  <c r="E37" i="32"/>
  <c r="G36" i="32"/>
  <c r="F36" i="32"/>
  <c r="E36" i="32"/>
  <c r="G35" i="32"/>
  <c r="F35" i="32"/>
  <c r="E35" i="32"/>
  <c r="G34" i="32"/>
  <c r="F34" i="32"/>
  <c r="E34" i="32"/>
  <c r="E33" i="32"/>
  <c r="G38" i="39"/>
  <c r="F38" i="39"/>
  <c r="E38" i="39"/>
  <c r="G37" i="39"/>
  <c r="F37" i="39"/>
  <c r="E37" i="39"/>
  <c r="E36" i="39"/>
  <c r="E35" i="39"/>
  <c r="E34" i="39"/>
  <c r="G33" i="39"/>
  <c r="F33" i="39"/>
  <c r="E33" i="39"/>
  <c r="G38" i="31"/>
  <c r="F38" i="31"/>
  <c r="E38" i="31"/>
  <c r="G37" i="31"/>
  <c r="F37" i="31"/>
  <c r="E37" i="31"/>
  <c r="E36" i="31"/>
  <c r="E35" i="31"/>
  <c r="E34" i="31"/>
  <c r="G33" i="31"/>
  <c r="F33" i="31"/>
  <c r="E33" i="31"/>
  <c r="G38" i="28"/>
  <c r="F38" i="28"/>
  <c r="E38" i="28"/>
  <c r="G37" i="28"/>
  <c r="F37" i="28"/>
  <c r="E37" i="28"/>
  <c r="G36" i="28"/>
  <c r="F36" i="28"/>
  <c r="E36" i="28"/>
  <c r="G35" i="28"/>
  <c r="F35" i="28"/>
  <c r="E35" i="28"/>
  <c r="E34" i="28"/>
  <c r="G33" i="28"/>
  <c r="F33" i="28"/>
  <c r="E33" i="28"/>
  <c r="G38" i="33"/>
  <c r="F38" i="33"/>
  <c r="E38" i="33"/>
  <c r="G37" i="33"/>
  <c r="F37" i="33"/>
  <c r="E37" i="33"/>
  <c r="G36" i="33"/>
  <c r="F36" i="33"/>
  <c r="E36" i="33"/>
  <c r="G35" i="33"/>
  <c r="F35" i="33"/>
  <c r="E35" i="33"/>
  <c r="E34" i="33"/>
  <c r="G33" i="33"/>
  <c r="F33" i="33"/>
  <c r="E33" i="33"/>
  <c r="Q35" i="24"/>
  <c r="Q36" i="24"/>
  <c r="Q37" i="24"/>
  <c r="Q38" i="24"/>
  <c r="Q33" i="24"/>
  <c r="Q34" i="24"/>
  <c r="E34" i="24"/>
  <c r="E35" i="24"/>
  <c r="F35" i="24"/>
  <c r="G35" i="24"/>
  <c r="E36" i="24"/>
  <c r="F36" i="24"/>
  <c r="G36" i="24"/>
  <c r="E37" i="24"/>
  <c r="F37" i="24"/>
  <c r="G37" i="24"/>
  <c r="E38" i="24"/>
  <c r="F38" i="24"/>
  <c r="G38" i="24"/>
  <c r="G33" i="24"/>
  <c r="F33" i="24"/>
  <c r="E33" i="24"/>
  <c r="CS112" i="4"/>
  <c r="CT112" i="4"/>
  <c r="CS113" i="4"/>
  <c r="CT113" i="4"/>
  <c r="CS114" i="4"/>
  <c r="CT114" i="4"/>
  <c r="CS115" i="4"/>
  <c r="CT115" i="4"/>
  <c r="CS116" i="4"/>
  <c r="CT116" i="4"/>
  <c r="CS117" i="4"/>
  <c r="CT117" i="4"/>
  <c r="CS118" i="4"/>
  <c r="CT118" i="4"/>
  <c r="CS119" i="4"/>
  <c r="CT119" i="4"/>
  <c r="CS120" i="4"/>
  <c r="CT120" i="4"/>
  <c r="CS121" i="4"/>
  <c r="CT121" i="4"/>
  <c r="CS122" i="4"/>
  <c r="CT122" i="4"/>
  <c r="CS123" i="4"/>
  <c r="CT123" i="4"/>
  <c r="CS124" i="4"/>
  <c r="CT124" i="4"/>
  <c r="CS125" i="4"/>
  <c r="CT125" i="4"/>
  <c r="CS126" i="4"/>
  <c r="CT126" i="4"/>
  <c r="CS127" i="4"/>
  <c r="CT127" i="4"/>
  <c r="CS128" i="4"/>
  <c r="CT128" i="4"/>
  <c r="CS129" i="4"/>
  <c r="CT129" i="4"/>
  <c r="CS130" i="4"/>
  <c r="CT130" i="4"/>
  <c r="CS131" i="4"/>
  <c r="CT131" i="4"/>
  <c r="CS132" i="4"/>
  <c r="CT132" i="4"/>
  <c r="CS133" i="4"/>
  <c r="CT133" i="4"/>
  <c r="CS134" i="4"/>
  <c r="CT134" i="4"/>
  <c r="CS135" i="4"/>
  <c r="CT135" i="4"/>
  <c r="CS136" i="4"/>
  <c r="CT136" i="4"/>
  <c r="CS137" i="4"/>
  <c r="CT137" i="4"/>
  <c r="CS141" i="4"/>
  <c r="CT141" i="4"/>
  <c r="CS142" i="4"/>
  <c r="CT142" i="4"/>
  <c r="CS143" i="4"/>
  <c r="CT143" i="4"/>
  <c r="CS144" i="4"/>
  <c r="CT144" i="4"/>
  <c r="CS145" i="4"/>
  <c r="CT145" i="4"/>
  <c r="CS146" i="4"/>
  <c r="CT146" i="4"/>
  <c r="CS147" i="4"/>
  <c r="CT147" i="4"/>
  <c r="CS148" i="4"/>
  <c r="CT148" i="4"/>
  <c r="CS149" i="4"/>
  <c r="CT149" i="4"/>
  <c r="CS150" i="4"/>
  <c r="CT150" i="4"/>
  <c r="CS151" i="4"/>
  <c r="CT151" i="4"/>
  <c r="CS152" i="4"/>
  <c r="CT152" i="4"/>
  <c r="CS153" i="4"/>
  <c r="CT153" i="4"/>
  <c r="CS154" i="4"/>
  <c r="CT154" i="4"/>
  <c r="CS155" i="4"/>
  <c r="CT155" i="4"/>
  <c r="CS156" i="4"/>
  <c r="CT156" i="4"/>
  <c r="CS157" i="4"/>
  <c r="CT157" i="4"/>
  <c r="CS158" i="4"/>
  <c r="CT158" i="4"/>
  <c r="CS159" i="4"/>
  <c r="CT159" i="4"/>
  <c r="CS160" i="4"/>
  <c r="CT160" i="4"/>
  <c r="CS161" i="4"/>
  <c r="CT161" i="4"/>
  <c r="CS162" i="4"/>
  <c r="CT162" i="4"/>
  <c r="CS164" i="4"/>
  <c r="CT164" i="4"/>
  <c r="CS165" i="4"/>
  <c r="CT165" i="4"/>
  <c r="CS166" i="4"/>
  <c r="CT166" i="4"/>
  <c r="CS167" i="4"/>
  <c r="CT167" i="4"/>
  <c r="CS168" i="4"/>
  <c r="CT168" i="4"/>
  <c r="CS169" i="4"/>
  <c r="CT169" i="4"/>
  <c r="CS170" i="4"/>
  <c r="CT170" i="4"/>
  <c r="CS171" i="4"/>
  <c r="CT171" i="4"/>
  <c r="CS172" i="4"/>
  <c r="CT172" i="4"/>
  <c r="CS173" i="4"/>
  <c r="CT173" i="4"/>
  <c r="CS174" i="4"/>
  <c r="CT174" i="4"/>
  <c r="CS175" i="4"/>
  <c r="CT175" i="4"/>
  <c r="CS176" i="4"/>
  <c r="CT176" i="4"/>
  <c r="CS177" i="4"/>
  <c r="CT177" i="4"/>
  <c r="CS178" i="4"/>
  <c r="CT178" i="4"/>
  <c r="CS179" i="4"/>
  <c r="CT179" i="4"/>
  <c r="CS180" i="4"/>
  <c r="CT180" i="4"/>
  <c r="CS181" i="4"/>
  <c r="CT181" i="4"/>
  <c r="CS182" i="4"/>
  <c r="CT182" i="4"/>
  <c r="CS183" i="4"/>
  <c r="CT183" i="4"/>
  <c r="CS184" i="4"/>
  <c r="CT184" i="4"/>
  <c r="CS185" i="4"/>
  <c r="CT185" i="4"/>
  <c r="CS186" i="4"/>
  <c r="CT186" i="4"/>
  <c r="CS187" i="4"/>
  <c r="CT187" i="4"/>
  <c r="CS188" i="4"/>
  <c r="CT188" i="4"/>
  <c r="CS189" i="4"/>
  <c r="CT189" i="4"/>
  <c r="CS190" i="4"/>
  <c r="CT190" i="4"/>
  <c r="CS191" i="4"/>
  <c r="CT191" i="4"/>
  <c r="CS192" i="4"/>
  <c r="CT192" i="4"/>
  <c r="CS193" i="4"/>
  <c r="CT193" i="4"/>
  <c r="CS194" i="4"/>
  <c r="CT194" i="4"/>
  <c r="CS195" i="4"/>
  <c r="CT195" i="4"/>
  <c r="CS196" i="4"/>
  <c r="CT196" i="4"/>
  <c r="CS197" i="4"/>
  <c r="CT197" i="4"/>
  <c r="CS198" i="4"/>
  <c r="CT198" i="4"/>
  <c r="CS199" i="4"/>
  <c r="CT199" i="4"/>
  <c r="CS200" i="4"/>
  <c r="CT200" i="4"/>
  <c r="CS201" i="4"/>
  <c r="CT201" i="4"/>
  <c r="CS202" i="4"/>
  <c r="CT202" i="4"/>
  <c r="CS203" i="4"/>
  <c r="CT203" i="4"/>
  <c r="CS204" i="4"/>
  <c r="CT204" i="4"/>
  <c r="CS205" i="4"/>
  <c r="CT205" i="4"/>
  <c r="CS206" i="4"/>
  <c r="CT206" i="4"/>
  <c r="CS207" i="4"/>
  <c r="CT207" i="4"/>
  <c r="CS208" i="4"/>
  <c r="CT208" i="4"/>
  <c r="CS209" i="4"/>
  <c r="CT209" i="4"/>
  <c r="CS210" i="4"/>
  <c r="CT210" i="4"/>
  <c r="CS211" i="4"/>
  <c r="CT211" i="4"/>
  <c r="CS212" i="4"/>
  <c r="CT212" i="4"/>
  <c r="CS213" i="4"/>
  <c r="CT213" i="4"/>
  <c r="CS214" i="4"/>
  <c r="CT214" i="4"/>
  <c r="CS215" i="4"/>
  <c r="CT215" i="4"/>
  <c r="CS216" i="4"/>
  <c r="CT216" i="4"/>
  <c r="CS217" i="4"/>
  <c r="CT217" i="4"/>
  <c r="CS218" i="4"/>
  <c r="CT218" i="4"/>
  <c r="CS219" i="4"/>
  <c r="CT219" i="4"/>
  <c r="CS220" i="4"/>
  <c r="CT220" i="4"/>
  <c r="CS221" i="4"/>
  <c r="CT221" i="4"/>
  <c r="CS222" i="4"/>
  <c r="CT222" i="4"/>
  <c r="CS223" i="4"/>
  <c r="CT223" i="4"/>
  <c r="CS224" i="4"/>
  <c r="CT224" i="4"/>
  <c r="CS225" i="4"/>
  <c r="CT225" i="4"/>
  <c r="CS226" i="4"/>
  <c r="CT226" i="4"/>
  <c r="CS227" i="4"/>
  <c r="CT227" i="4"/>
  <c r="CS228" i="4"/>
  <c r="CT228" i="4"/>
  <c r="CS229" i="4"/>
  <c r="CT229" i="4"/>
  <c r="CS230" i="4"/>
  <c r="CT230" i="4"/>
  <c r="CS231" i="4"/>
  <c r="CT231" i="4"/>
  <c r="CS232" i="4"/>
  <c r="CT232" i="4"/>
  <c r="CS233" i="4"/>
  <c r="CT233" i="4"/>
  <c r="CS234" i="4"/>
  <c r="CT234" i="4"/>
  <c r="CS235" i="4"/>
  <c r="CT235" i="4"/>
  <c r="CS236" i="4"/>
  <c r="CT236" i="4"/>
  <c r="CS237" i="4"/>
  <c r="CT237" i="4"/>
  <c r="CS238" i="4"/>
  <c r="CT238" i="4"/>
  <c r="CS239" i="4"/>
  <c r="CT239" i="4"/>
  <c r="R92" i="50" l="1"/>
  <c r="BE85" i="50" s="1"/>
  <c r="BE42" i="53"/>
  <c r="BE84" i="53"/>
  <c r="L33" i="53"/>
  <c r="L40" i="53" s="1"/>
  <c r="I33" i="53"/>
  <c r="I40" i="53" s="1"/>
  <c r="K33" i="53"/>
  <c r="K40" i="53" s="1"/>
  <c r="J33" i="53"/>
  <c r="J40" i="53" s="1"/>
  <c r="M33" i="53"/>
  <c r="M40" i="53" s="1"/>
  <c r="BE36" i="53"/>
  <c r="BE30" i="53"/>
  <c r="O30" i="53"/>
  <c r="O40" i="53" s="1"/>
  <c r="BE29" i="53"/>
  <c r="BE82" i="53"/>
  <c r="BE82" i="52"/>
  <c r="O30" i="52"/>
  <c r="O40" i="52" s="1"/>
  <c r="K30" i="50"/>
  <c r="K40" i="50" s="1"/>
  <c r="AO30" i="51"/>
  <c r="K30" i="51"/>
  <c r="K40" i="51" s="1"/>
  <c r="AK30" i="51"/>
  <c r="I30" i="51"/>
  <c r="I40" i="51" s="1"/>
  <c r="AL30" i="51"/>
  <c r="AK30" i="50"/>
  <c r="J30" i="51"/>
  <c r="J40" i="51" s="1"/>
  <c r="AL30" i="50"/>
  <c r="L30" i="51"/>
  <c r="L40" i="51" s="1"/>
  <c r="M30" i="51"/>
  <c r="M40" i="51" s="1"/>
  <c r="AM30" i="51"/>
  <c r="I30" i="50"/>
  <c r="I40" i="50" s="1"/>
  <c r="AO30" i="50"/>
  <c r="AN30" i="51"/>
  <c r="J30" i="50"/>
  <c r="J40" i="50" s="1"/>
  <c r="M30" i="50"/>
  <c r="M40" i="50" s="1"/>
  <c r="AM30" i="50"/>
  <c r="R79" i="50"/>
  <c r="BE83" i="50" s="1"/>
  <c r="AN30" i="50"/>
  <c r="L30" i="50"/>
  <c r="L40" i="50" s="1"/>
  <c r="H50" i="51"/>
  <c r="BE79" i="51" s="1"/>
  <c r="Q92" i="51"/>
  <c r="R92" i="51"/>
  <c r="BE85" i="51" s="1"/>
  <c r="AZ24" i="51"/>
  <c r="AZ46" i="51"/>
  <c r="AZ29" i="51"/>
  <c r="AZ22" i="51"/>
  <c r="AZ72" i="51"/>
  <c r="AZ30" i="51"/>
  <c r="AZ50" i="51"/>
  <c r="AZ36" i="51"/>
  <c r="AZ53" i="51"/>
  <c r="AZ41" i="51"/>
  <c r="AZ60" i="51"/>
  <c r="AZ75" i="51"/>
  <c r="AZ68" i="51"/>
  <c r="AZ95" i="51"/>
  <c r="AZ48" i="51"/>
  <c r="AK35" i="51"/>
  <c r="AL35" i="51"/>
  <c r="AM35" i="51"/>
  <c r="AS35" i="51" s="1"/>
  <c r="BE51" i="51" s="1"/>
  <c r="R79" i="51"/>
  <c r="BE83" i="51" s="1"/>
  <c r="AN35" i="51"/>
  <c r="AO35" i="51"/>
  <c r="AU35" i="51" s="1"/>
  <c r="BE53" i="51" s="1"/>
  <c r="Q79" i="51"/>
  <c r="D109" i="51" s="1"/>
  <c r="BA68" i="51"/>
  <c r="O24" i="51"/>
  <c r="BE31" i="51" s="1"/>
  <c r="AZ28" i="51"/>
  <c r="BA31" i="51"/>
  <c r="AQ35" i="51"/>
  <c r="BE49" i="51" s="1"/>
  <c r="BA43" i="51"/>
  <c r="BE48" i="51"/>
  <c r="BA62" i="51"/>
  <c r="BA64" i="51"/>
  <c r="BE72" i="51"/>
  <c r="AZ74" i="51"/>
  <c r="BA96" i="51"/>
  <c r="BA22" i="51"/>
  <c r="BA28" i="51"/>
  <c r="O33" i="51"/>
  <c r="BE36" i="51" s="1"/>
  <c r="AZ34" i="51"/>
  <c r="AR35" i="51"/>
  <c r="BE50" i="51" s="1"/>
  <c r="O37" i="51"/>
  <c r="BE60" i="51" s="1"/>
  <c r="AZ38" i="51"/>
  <c r="AZ39" i="51"/>
  <c r="AZ45" i="51"/>
  <c r="AZ51" i="51"/>
  <c r="K54" i="51"/>
  <c r="BA74" i="51"/>
  <c r="BE84" i="51"/>
  <c r="AZ93" i="51"/>
  <c r="O26" i="51"/>
  <c r="BE33" i="51" s="1"/>
  <c r="BA34" i="51"/>
  <c r="BA38" i="51"/>
  <c r="BA39" i="51"/>
  <c r="AZ40" i="51"/>
  <c r="BA45" i="51"/>
  <c r="BA51" i="51"/>
  <c r="AZ55" i="51"/>
  <c r="AZ71" i="51"/>
  <c r="AZ80" i="51"/>
  <c r="BA93" i="51"/>
  <c r="AZ23" i="51"/>
  <c r="AT35" i="51"/>
  <c r="BE52" i="51" s="1"/>
  <c r="BA40" i="51"/>
  <c r="AZ47" i="51"/>
  <c r="BA55" i="51"/>
  <c r="AZ58" i="51"/>
  <c r="BA71" i="51"/>
  <c r="BA80" i="51"/>
  <c r="AZ100" i="51"/>
  <c r="BA60" i="51"/>
  <c r="BA23" i="51"/>
  <c r="O28" i="51"/>
  <c r="BE35" i="51" s="1"/>
  <c r="AZ32" i="51"/>
  <c r="BA47" i="51"/>
  <c r="BA58" i="51"/>
  <c r="AZ61" i="51"/>
  <c r="AZ67" i="51"/>
  <c r="AZ76" i="51"/>
  <c r="AZ97" i="51"/>
  <c r="BA100" i="51"/>
  <c r="AZ25" i="51"/>
  <c r="BA32" i="51"/>
  <c r="AZ35" i="51"/>
  <c r="AZ49" i="51"/>
  <c r="BA61" i="51"/>
  <c r="BA67" i="51"/>
  <c r="BA76" i="51"/>
  <c r="AZ94" i="51"/>
  <c r="BA97" i="51"/>
  <c r="BA46" i="51"/>
  <c r="BA75" i="51"/>
  <c r="BA25" i="51"/>
  <c r="BA35" i="51"/>
  <c r="AZ42" i="51"/>
  <c r="BA49" i="51"/>
  <c r="AZ52" i="51"/>
  <c r="AZ65" i="51"/>
  <c r="AZ73" i="51"/>
  <c r="AZ83" i="51"/>
  <c r="AZ85" i="51"/>
  <c r="AZ87" i="51"/>
  <c r="AZ89" i="51"/>
  <c r="AZ91" i="51"/>
  <c r="BA94" i="51"/>
  <c r="AZ27" i="51"/>
  <c r="BA42" i="51"/>
  <c r="BA52" i="51"/>
  <c r="AZ54" i="51"/>
  <c r="BA65" i="51"/>
  <c r="BA73" i="51"/>
  <c r="BA83" i="51"/>
  <c r="BA85" i="51"/>
  <c r="BA87" i="51"/>
  <c r="BA89" i="51"/>
  <c r="BA91" i="51"/>
  <c r="BA30" i="51"/>
  <c r="BA95" i="51"/>
  <c r="BA27" i="51"/>
  <c r="AZ44" i="51"/>
  <c r="BA54" i="51"/>
  <c r="AZ57" i="51"/>
  <c r="AZ63" i="51"/>
  <c r="AZ70" i="51"/>
  <c r="AZ78" i="51"/>
  <c r="AZ81" i="51"/>
  <c r="BA44" i="51"/>
  <c r="BA57" i="51"/>
  <c r="BA63" i="51"/>
  <c r="BA70" i="51"/>
  <c r="BA78" i="51"/>
  <c r="BA81" i="51"/>
  <c r="AZ98" i="51"/>
  <c r="BA29" i="51"/>
  <c r="BA98" i="51"/>
  <c r="BA24" i="51"/>
  <c r="O29" i="51"/>
  <c r="O30" i="51" s="1"/>
  <c r="O40" i="51" s="1"/>
  <c r="BE29" i="51"/>
  <c r="AZ33" i="51"/>
  <c r="AZ37" i="51"/>
  <c r="BA41" i="51"/>
  <c r="BA48" i="51"/>
  <c r="BA50" i="51"/>
  <c r="BA53" i="51"/>
  <c r="AZ56" i="51"/>
  <c r="AZ66" i="51"/>
  <c r="BA72" i="51"/>
  <c r="AZ92" i="51"/>
  <c r="BA36" i="51"/>
  <c r="AZ26" i="51"/>
  <c r="BA33" i="51"/>
  <c r="BA37" i="51"/>
  <c r="BA56" i="51"/>
  <c r="AZ59" i="51"/>
  <c r="BA66" i="51"/>
  <c r="AZ69" i="51"/>
  <c r="AZ77" i="51"/>
  <c r="AZ79" i="51"/>
  <c r="AZ82" i="51"/>
  <c r="AZ84" i="51"/>
  <c r="AZ86" i="51"/>
  <c r="AZ88" i="51"/>
  <c r="AZ90" i="51"/>
  <c r="BA92" i="51"/>
  <c r="AZ99" i="51"/>
  <c r="BA26" i="51"/>
  <c r="AZ31" i="51"/>
  <c r="AZ43" i="51"/>
  <c r="BA59" i="51"/>
  <c r="AZ62" i="51"/>
  <c r="AZ64" i="51"/>
  <c r="BA69" i="51"/>
  <c r="BA77" i="51"/>
  <c r="BA79" i="51"/>
  <c r="BA82" i="51"/>
  <c r="BA84" i="51"/>
  <c r="BA86" i="51"/>
  <c r="BA88" i="51"/>
  <c r="BA90" i="51"/>
  <c r="AZ23" i="50"/>
  <c r="AZ43" i="50"/>
  <c r="AZ37" i="50"/>
  <c r="AZ92" i="50"/>
  <c r="AZ38" i="50"/>
  <c r="AZ46" i="50"/>
  <c r="AZ34" i="50"/>
  <c r="AZ57" i="50"/>
  <c r="AZ32" i="50"/>
  <c r="AZ39" i="50"/>
  <c r="AZ44" i="50"/>
  <c r="AZ100" i="50"/>
  <c r="AZ22" i="50"/>
  <c r="AZ40" i="50"/>
  <c r="AZ51" i="50"/>
  <c r="AZ66" i="50"/>
  <c r="AZ70" i="50"/>
  <c r="AZ75" i="50"/>
  <c r="AZ95" i="50"/>
  <c r="AZ47" i="50"/>
  <c r="AZ55" i="50"/>
  <c r="AZ78" i="50"/>
  <c r="AZ63" i="50"/>
  <c r="AZ58" i="50"/>
  <c r="AZ45" i="50"/>
  <c r="BA30" i="50"/>
  <c r="BA28" i="50"/>
  <c r="BA60" i="50"/>
  <c r="BA98" i="50"/>
  <c r="BA55" i="50"/>
  <c r="BA72" i="50"/>
  <c r="BA22" i="50"/>
  <c r="BA24" i="50"/>
  <c r="BA48" i="50"/>
  <c r="BA53" i="50"/>
  <c r="BA75" i="50"/>
  <c r="BA46" i="50"/>
  <c r="BA95" i="50"/>
  <c r="BA27" i="50"/>
  <c r="BA29" i="50"/>
  <c r="BA40" i="50"/>
  <c r="BA54" i="50"/>
  <c r="BA68" i="50"/>
  <c r="BA71" i="50"/>
  <c r="BA80" i="50"/>
  <c r="BA50" i="50"/>
  <c r="BA23" i="50"/>
  <c r="BA41" i="50"/>
  <c r="Q79" i="50"/>
  <c r="D109" i="50" s="1"/>
  <c r="BE72" i="50"/>
  <c r="O24" i="50"/>
  <c r="AZ28" i="50"/>
  <c r="BA31" i="50"/>
  <c r="BA43" i="50"/>
  <c r="BE48" i="50"/>
  <c r="BA62" i="50"/>
  <c r="BA64" i="50"/>
  <c r="AZ74" i="50"/>
  <c r="BA96" i="50"/>
  <c r="BA74" i="50"/>
  <c r="BE84" i="50"/>
  <c r="AZ93" i="50"/>
  <c r="BA34" i="50"/>
  <c r="BA38" i="50"/>
  <c r="BA39" i="50"/>
  <c r="BA45" i="50"/>
  <c r="BA51" i="50"/>
  <c r="AZ71" i="50"/>
  <c r="AZ80" i="50"/>
  <c r="BA93" i="50"/>
  <c r="BA47" i="50"/>
  <c r="BA58" i="50"/>
  <c r="AZ61" i="50"/>
  <c r="AZ67" i="50"/>
  <c r="AZ76" i="50"/>
  <c r="AZ97" i="50"/>
  <c r="BA100" i="50"/>
  <c r="AZ25" i="50"/>
  <c r="BA32" i="50"/>
  <c r="O34" i="50"/>
  <c r="AZ35" i="50"/>
  <c r="O38" i="50"/>
  <c r="BE66" i="50" s="1"/>
  <c r="AZ49" i="50"/>
  <c r="BA61" i="50"/>
  <c r="BA67" i="50"/>
  <c r="BA76" i="50"/>
  <c r="AZ94" i="50"/>
  <c r="BA97" i="50"/>
  <c r="BA25" i="50"/>
  <c r="BA35" i="50"/>
  <c r="AZ42" i="50"/>
  <c r="BA49" i="50"/>
  <c r="AZ52" i="50"/>
  <c r="AZ65" i="50"/>
  <c r="AZ73" i="50"/>
  <c r="AZ83" i="50"/>
  <c r="AZ85" i="50"/>
  <c r="AZ87" i="50"/>
  <c r="AZ89" i="50"/>
  <c r="AZ91" i="50"/>
  <c r="BA94" i="50"/>
  <c r="AZ27" i="50"/>
  <c r="BA42" i="50"/>
  <c r="BA52" i="50"/>
  <c r="AZ54" i="50"/>
  <c r="BA65" i="50"/>
  <c r="BA73" i="50"/>
  <c r="BA83" i="50"/>
  <c r="BA85" i="50"/>
  <c r="BA87" i="50"/>
  <c r="BA89" i="50"/>
  <c r="BA91" i="50"/>
  <c r="BA44" i="50"/>
  <c r="BA57" i="50"/>
  <c r="AZ60" i="50"/>
  <c r="BA63" i="50"/>
  <c r="AZ68" i="50"/>
  <c r="BA70" i="50"/>
  <c r="BA78" i="50"/>
  <c r="BA81" i="50"/>
  <c r="AZ98" i="50"/>
  <c r="AZ24" i="50"/>
  <c r="AZ41" i="50"/>
  <c r="AZ48" i="50"/>
  <c r="AZ50" i="50"/>
  <c r="AZ53" i="50"/>
  <c r="AZ72" i="50"/>
  <c r="AZ26" i="50"/>
  <c r="BA33" i="50"/>
  <c r="BA37" i="50"/>
  <c r="BA56" i="50"/>
  <c r="AZ59" i="50"/>
  <c r="BA66" i="50"/>
  <c r="AZ69" i="50"/>
  <c r="AZ77" i="50"/>
  <c r="AZ79" i="50"/>
  <c r="AZ82" i="50"/>
  <c r="AZ84" i="50"/>
  <c r="AZ86" i="50"/>
  <c r="AZ88" i="50"/>
  <c r="AZ90" i="50"/>
  <c r="BA92" i="50"/>
  <c r="AZ99" i="50"/>
  <c r="BA26" i="50"/>
  <c r="BA59" i="50"/>
  <c r="AZ62" i="50"/>
  <c r="AZ64" i="50"/>
  <c r="BA69" i="50"/>
  <c r="BA77" i="50"/>
  <c r="BA79" i="50"/>
  <c r="BA82" i="50"/>
  <c r="BA84" i="50"/>
  <c r="BA86" i="50"/>
  <c r="BA88" i="50"/>
  <c r="BA90" i="50"/>
  <c r="AK30" i="49"/>
  <c r="AN30" i="49"/>
  <c r="AL30" i="49"/>
  <c r="AM30" i="49"/>
  <c r="AO30" i="49"/>
  <c r="O34" i="49"/>
  <c r="O37" i="49"/>
  <c r="BE60" i="49" s="1"/>
  <c r="O39" i="49"/>
  <c r="O38" i="49"/>
  <c r="BE66" i="49" s="1"/>
  <c r="J30" i="49"/>
  <c r="Q92" i="49"/>
  <c r="C109" i="49" s="1"/>
  <c r="R92" i="49"/>
  <c r="BE85" i="49" s="1"/>
  <c r="S92" i="49"/>
  <c r="BE86" i="49" s="1"/>
  <c r="I30" i="49"/>
  <c r="L30" i="49"/>
  <c r="K30" i="49"/>
  <c r="H50" i="49"/>
  <c r="BE79" i="49" s="1"/>
  <c r="M30" i="49"/>
  <c r="BA30" i="49"/>
  <c r="BA62" i="49"/>
  <c r="BA34" i="49"/>
  <c r="BA49" i="49"/>
  <c r="BA31" i="49"/>
  <c r="BA37" i="49"/>
  <c r="BA28" i="49"/>
  <c r="BA32" i="49"/>
  <c r="BA38" i="49"/>
  <c r="BA39" i="49"/>
  <c r="BA67" i="49"/>
  <c r="BA61" i="49"/>
  <c r="BA45" i="49"/>
  <c r="BA51" i="49"/>
  <c r="BA64" i="49"/>
  <c r="BA96" i="49"/>
  <c r="BA43" i="49"/>
  <c r="BA22" i="49"/>
  <c r="BA33" i="49"/>
  <c r="AZ24" i="49"/>
  <c r="AZ45" i="49"/>
  <c r="AZ48" i="49"/>
  <c r="R79" i="49"/>
  <c r="BE83" i="49" s="1"/>
  <c r="Q79" i="49"/>
  <c r="AZ40" i="49"/>
  <c r="AZ55" i="49"/>
  <c r="AZ71" i="49"/>
  <c r="AZ80" i="49"/>
  <c r="BA93" i="49"/>
  <c r="AZ23" i="49"/>
  <c r="BA40" i="49"/>
  <c r="AZ47" i="49"/>
  <c r="BA55" i="49"/>
  <c r="AZ58" i="49"/>
  <c r="BA71" i="49"/>
  <c r="BA80" i="49"/>
  <c r="AZ100" i="49"/>
  <c r="BA23" i="49"/>
  <c r="O28" i="49"/>
  <c r="BE35" i="49" s="1"/>
  <c r="AZ32" i="49"/>
  <c r="BA47" i="49"/>
  <c r="BA58" i="49"/>
  <c r="AZ61" i="49"/>
  <c r="AZ67" i="49"/>
  <c r="AZ76" i="49"/>
  <c r="AZ97" i="49"/>
  <c r="BA100" i="49"/>
  <c r="AZ25" i="49"/>
  <c r="AZ35" i="49"/>
  <c r="AZ49" i="49"/>
  <c r="BA76" i="49"/>
  <c r="AZ94" i="49"/>
  <c r="BA97" i="49"/>
  <c r="AZ42" i="49"/>
  <c r="AZ52" i="49"/>
  <c r="AZ65" i="49"/>
  <c r="AZ73" i="49"/>
  <c r="AZ83" i="49"/>
  <c r="AZ85" i="49"/>
  <c r="AZ87" i="49"/>
  <c r="AZ89" i="49"/>
  <c r="AZ91" i="49"/>
  <c r="BA94" i="49"/>
  <c r="O23" i="49"/>
  <c r="AZ27" i="49"/>
  <c r="BA42" i="49"/>
  <c r="BA52" i="49"/>
  <c r="AZ54" i="49"/>
  <c r="BA65" i="49"/>
  <c r="BA73" i="49"/>
  <c r="BA83" i="49"/>
  <c r="BA85" i="49"/>
  <c r="BA87" i="49"/>
  <c r="BA89" i="49"/>
  <c r="BA91" i="49"/>
  <c r="BA27" i="49"/>
  <c r="AZ44" i="49"/>
  <c r="BA54" i="49"/>
  <c r="AZ57" i="49"/>
  <c r="AZ63" i="49"/>
  <c r="AZ70" i="49"/>
  <c r="AZ78" i="49"/>
  <c r="AZ81" i="49"/>
  <c r="O25" i="49"/>
  <c r="BE32" i="49" s="1"/>
  <c r="AZ29" i="49"/>
  <c r="O35" i="49"/>
  <c r="AZ36" i="49"/>
  <c r="BA44" i="49"/>
  <c r="BA57" i="49"/>
  <c r="AZ60" i="49"/>
  <c r="BA63" i="49"/>
  <c r="AZ68" i="49"/>
  <c r="BA70" i="49"/>
  <c r="BA78" i="49"/>
  <c r="BA81" i="49"/>
  <c r="AZ98" i="49"/>
  <c r="AZ22" i="49"/>
  <c r="BA29" i="49"/>
  <c r="AZ30" i="49"/>
  <c r="BA36" i="49"/>
  <c r="AZ46" i="49"/>
  <c r="BA60" i="49"/>
  <c r="BA68" i="49"/>
  <c r="AZ75" i="49"/>
  <c r="AZ95" i="49"/>
  <c r="BA98" i="49"/>
  <c r="O27" i="49"/>
  <c r="BE34" i="49" s="1"/>
  <c r="BA46" i="49"/>
  <c r="BA75" i="49"/>
  <c r="BA95" i="49"/>
  <c r="AZ72" i="49"/>
  <c r="BA24" i="49"/>
  <c r="O29" i="49"/>
  <c r="AZ33" i="49"/>
  <c r="AZ37" i="49"/>
  <c r="BA41" i="49"/>
  <c r="BA48" i="49"/>
  <c r="BA50" i="49"/>
  <c r="BA53" i="49"/>
  <c r="AZ56" i="49"/>
  <c r="AZ66" i="49"/>
  <c r="BA72" i="49"/>
  <c r="AZ92" i="49"/>
  <c r="AZ26" i="49"/>
  <c r="BA56" i="49"/>
  <c r="AZ59" i="49"/>
  <c r="BA66" i="49"/>
  <c r="AZ69" i="49"/>
  <c r="AZ77" i="49"/>
  <c r="AZ79" i="49"/>
  <c r="AZ82" i="49"/>
  <c r="AZ84" i="49"/>
  <c r="AZ86" i="49"/>
  <c r="AZ88" i="49"/>
  <c r="AZ90" i="49"/>
  <c r="BA92" i="49"/>
  <c r="AZ99" i="49"/>
  <c r="BA26" i="49"/>
  <c r="AZ31" i="49"/>
  <c r="AZ43" i="49"/>
  <c r="BA59" i="49"/>
  <c r="AZ62" i="49"/>
  <c r="AZ64" i="49"/>
  <c r="BA69" i="49"/>
  <c r="BA77" i="49"/>
  <c r="BA79" i="49"/>
  <c r="BA82" i="49"/>
  <c r="BA84" i="49"/>
  <c r="BA86" i="49"/>
  <c r="BA88" i="49"/>
  <c r="BA90" i="49"/>
  <c r="D83" i="41"/>
  <c r="C83" i="41"/>
  <c r="E103" i="43"/>
  <c r="E102" i="43"/>
  <c r="E101" i="43"/>
  <c r="E100" i="43"/>
  <c r="E99" i="43"/>
  <c r="E98" i="43"/>
  <c r="E97" i="43"/>
  <c r="E96" i="43"/>
  <c r="E95" i="43"/>
  <c r="E103" i="41"/>
  <c r="E102" i="41"/>
  <c r="E101" i="41"/>
  <c r="E100" i="41"/>
  <c r="E99" i="41"/>
  <c r="E98" i="41"/>
  <c r="E97" i="41"/>
  <c r="E96" i="41"/>
  <c r="E95" i="41"/>
  <c r="E103" i="34"/>
  <c r="E102" i="34"/>
  <c r="E101" i="34"/>
  <c r="E100" i="34"/>
  <c r="E99" i="34"/>
  <c r="E98" i="34"/>
  <c r="E97" i="34"/>
  <c r="E96" i="34"/>
  <c r="E95" i="34"/>
  <c r="E103" i="40"/>
  <c r="E102" i="40"/>
  <c r="E101" i="40"/>
  <c r="E100" i="40"/>
  <c r="E99" i="40"/>
  <c r="E98" i="40"/>
  <c r="E97" i="40"/>
  <c r="E96" i="40"/>
  <c r="E95" i="40"/>
  <c r="E103" i="32"/>
  <c r="E102" i="32"/>
  <c r="E101" i="32"/>
  <c r="E100" i="32"/>
  <c r="E99" i="32"/>
  <c r="E98" i="32"/>
  <c r="E97" i="32"/>
  <c r="E96" i="32"/>
  <c r="E95" i="32"/>
  <c r="E103" i="39"/>
  <c r="E102" i="39"/>
  <c r="E101" i="39"/>
  <c r="E100" i="39"/>
  <c r="E99" i="39"/>
  <c r="E98" i="39"/>
  <c r="E97" i="39"/>
  <c r="E96" i="39"/>
  <c r="E95" i="39"/>
  <c r="E103" i="31"/>
  <c r="E102" i="31"/>
  <c r="E101" i="31"/>
  <c r="E100" i="31"/>
  <c r="E99" i="31"/>
  <c r="E98" i="31"/>
  <c r="E97" i="31"/>
  <c r="E96" i="31"/>
  <c r="E95" i="31"/>
  <c r="E103" i="28"/>
  <c r="E102" i="28"/>
  <c r="E101" i="28"/>
  <c r="E100" i="28"/>
  <c r="E99" i="28"/>
  <c r="E98" i="28"/>
  <c r="E97" i="28"/>
  <c r="E96" i="28"/>
  <c r="E103" i="33"/>
  <c r="E102" i="33"/>
  <c r="E101" i="33"/>
  <c r="E100" i="33"/>
  <c r="E99" i="33"/>
  <c r="E98" i="33"/>
  <c r="E97" i="33"/>
  <c r="E96" i="33"/>
  <c r="E103" i="24"/>
  <c r="E102" i="24"/>
  <c r="E101" i="24"/>
  <c r="E100" i="24"/>
  <c r="E103" i="42"/>
  <c r="E102" i="42"/>
  <c r="E101" i="42"/>
  <c r="E100" i="42"/>
  <c r="E99" i="42"/>
  <c r="E98" i="42"/>
  <c r="E97" i="42"/>
  <c r="E96" i="42"/>
  <c r="E95" i="42"/>
  <c r="D109" i="49" l="1"/>
  <c r="BE82" i="51"/>
  <c r="BE42" i="50"/>
  <c r="BE31" i="50"/>
  <c r="O30" i="50"/>
  <c r="O40" i="50" s="1"/>
  <c r="BE82" i="50"/>
  <c r="BE48" i="49"/>
  <c r="J33" i="49"/>
  <c r="J40" i="49" s="1"/>
  <c r="M33" i="49"/>
  <c r="M40" i="49" s="1"/>
  <c r="K33" i="49"/>
  <c r="K40" i="49" s="1"/>
  <c r="L33" i="49"/>
  <c r="L40" i="49" s="1"/>
  <c r="I33" i="49"/>
  <c r="I40" i="49" s="1"/>
  <c r="BE42" i="49"/>
  <c r="BE72" i="49"/>
  <c r="BE84" i="49"/>
  <c r="BE82" i="49"/>
  <c r="BE30" i="49"/>
  <c r="BE29" i="49"/>
  <c r="O30" i="49"/>
  <c r="O40" i="49" s="1"/>
  <c r="D104" i="43" l="1"/>
  <c r="BE87" i="43" s="1"/>
  <c r="BE100" i="43"/>
  <c r="BC100" i="43"/>
  <c r="BE99" i="43"/>
  <c r="BC99" i="43"/>
  <c r="BE98" i="43"/>
  <c r="BC98" i="43"/>
  <c r="BE97" i="43"/>
  <c r="BC97" i="43"/>
  <c r="BE96" i="43"/>
  <c r="BC96" i="43"/>
  <c r="BE95" i="43"/>
  <c r="BC95" i="43"/>
  <c r="BE94" i="43"/>
  <c r="BC94" i="43"/>
  <c r="BE93" i="43"/>
  <c r="BC93" i="43"/>
  <c r="BE92" i="43"/>
  <c r="BC92" i="43"/>
  <c r="BE91" i="43"/>
  <c r="BC91" i="43"/>
  <c r="S91" i="43"/>
  <c r="R91" i="43"/>
  <c r="Q91" i="43"/>
  <c r="O91" i="43"/>
  <c r="BE90" i="43"/>
  <c r="BC90" i="43"/>
  <c r="S90" i="43"/>
  <c r="R90" i="43"/>
  <c r="Q90" i="43"/>
  <c r="O90" i="43"/>
  <c r="BE89" i="43"/>
  <c r="BC89" i="43"/>
  <c r="S89" i="43"/>
  <c r="R89" i="43"/>
  <c r="Q89" i="43"/>
  <c r="O89" i="43"/>
  <c r="BD88" i="43"/>
  <c r="S88" i="43"/>
  <c r="R88" i="43"/>
  <c r="Q88" i="43"/>
  <c r="O88" i="43"/>
  <c r="BD87" i="43"/>
  <c r="S87" i="43"/>
  <c r="R87" i="43"/>
  <c r="Q87" i="43"/>
  <c r="O87" i="43"/>
  <c r="BD86" i="43"/>
  <c r="S86" i="43"/>
  <c r="R86" i="43"/>
  <c r="Q86" i="43"/>
  <c r="O86" i="43"/>
  <c r="BD85" i="43"/>
  <c r="S85" i="43"/>
  <c r="R85" i="43"/>
  <c r="Q85" i="43"/>
  <c r="O85" i="43"/>
  <c r="BD84" i="43"/>
  <c r="S84" i="43"/>
  <c r="R84" i="43"/>
  <c r="Q84" i="43"/>
  <c r="O84" i="43"/>
  <c r="BD83" i="43"/>
  <c r="S83" i="43"/>
  <c r="O83" i="43"/>
  <c r="R83" i="43" s="1"/>
  <c r="BD82" i="43"/>
  <c r="BD81" i="43"/>
  <c r="BB81" i="43"/>
  <c r="BC81" i="43" s="1"/>
  <c r="BD80" i="43"/>
  <c r="BB80" i="43"/>
  <c r="BC80" i="43" s="1"/>
  <c r="BD79" i="43"/>
  <c r="BD78" i="43"/>
  <c r="O78" i="43"/>
  <c r="E78" i="43"/>
  <c r="R78" i="43" s="1"/>
  <c r="D78" i="43"/>
  <c r="Q78" i="43" s="1"/>
  <c r="BD77" i="43"/>
  <c r="BC77" i="43"/>
  <c r="O77" i="43"/>
  <c r="E77" i="43"/>
  <c r="R77" i="43" s="1"/>
  <c r="D77" i="43"/>
  <c r="Q77" i="43" s="1"/>
  <c r="BD76" i="43"/>
  <c r="BC76" i="43"/>
  <c r="O76" i="43"/>
  <c r="E76" i="43"/>
  <c r="R76" i="43" s="1"/>
  <c r="D76" i="43"/>
  <c r="Q76" i="43" s="1"/>
  <c r="BD75" i="43"/>
  <c r="BC75" i="43"/>
  <c r="O75" i="43"/>
  <c r="E75" i="43"/>
  <c r="R75" i="43" s="1"/>
  <c r="D75" i="43"/>
  <c r="Q75" i="43" s="1"/>
  <c r="BD74" i="43"/>
  <c r="BC74" i="43"/>
  <c r="O74" i="43"/>
  <c r="E74" i="43"/>
  <c r="R74" i="43" s="1"/>
  <c r="D74" i="43"/>
  <c r="Q74" i="43" s="1"/>
  <c r="BD73" i="43"/>
  <c r="BC73" i="43"/>
  <c r="O73" i="43"/>
  <c r="E73" i="43"/>
  <c r="R73" i="43" s="1"/>
  <c r="D73" i="43"/>
  <c r="Q73" i="43" s="1"/>
  <c r="BD72" i="43"/>
  <c r="BC72" i="43"/>
  <c r="O72" i="43"/>
  <c r="E72" i="43"/>
  <c r="R72" i="43" s="1"/>
  <c r="D72" i="43"/>
  <c r="Q72" i="43" s="1"/>
  <c r="BD71" i="43"/>
  <c r="BC71" i="43"/>
  <c r="O71" i="43"/>
  <c r="E71" i="43"/>
  <c r="R71" i="43" s="1"/>
  <c r="D71" i="43"/>
  <c r="Q71" i="43" s="1"/>
  <c r="BD70" i="43"/>
  <c r="BC70" i="43"/>
  <c r="O70" i="43"/>
  <c r="E70" i="43"/>
  <c r="R70" i="43" s="1"/>
  <c r="D70" i="43"/>
  <c r="Q70" i="43" s="1"/>
  <c r="BD69" i="43"/>
  <c r="BC69" i="43"/>
  <c r="BD68" i="43"/>
  <c r="BC68" i="43"/>
  <c r="BD67" i="43"/>
  <c r="BC67" i="43"/>
  <c r="L67" i="43"/>
  <c r="K67" i="43"/>
  <c r="BD66" i="43"/>
  <c r="BC66" i="43"/>
  <c r="L66" i="43"/>
  <c r="K66" i="43"/>
  <c r="BD65" i="43"/>
  <c r="BC65" i="43"/>
  <c r="L65" i="43"/>
  <c r="K65" i="43"/>
  <c r="BD64" i="43"/>
  <c r="BC64" i="43"/>
  <c r="L64" i="43"/>
  <c r="K64" i="43"/>
  <c r="BD63" i="43"/>
  <c r="BC63" i="43"/>
  <c r="L63" i="43"/>
  <c r="K63" i="43"/>
  <c r="BD62" i="43"/>
  <c r="BC62" i="43"/>
  <c r="L62" i="43"/>
  <c r="K62" i="43"/>
  <c r="BD61" i="43"/>
  <c r="BC61" i="43"/>
  <c r="L61" i="43"/>
  <c r="K61" i="43"/>
  <c r="BD60" i="43"/>
  <c r="BC60" i="43"/>
  <c r="L60" i="43"/>
  <c r="K60" i="43"/>
  <c r="BD59" i="43"/>
  <c r="BC59" i="43"/>
  <c r="L59" i="43"/>
  <c r="K59" i="43"/>
  <c r="BD58" i="43"/>
  <c r="BC58" i="43"/>
  <c r="L58" i="43"/>
  <c r="K58" i="43"/>
  <c r="BD57" i="43"/>
  <c r="BC57" i="43"/>
  <c r="L57" i="43"/>
  <c r="K57" i="43"/>
  <c r="BD56" i="43"/>
  <c r="BC56" i="43"/>
  <c r="L56" i="43"/>
  <c r="K56" i="43"/>
  <c r="BD55" i="43"/>
  <c r="BC55" i="43"/>
  <c r="L55" i="43"/>
  <c r="BD54" i="43"/>
  <c r="BC54" i="43"/>
  <c r="BD53" i="43"/>
  <c r="BC53" i="43"/>
  <c r="BD52" i="43"/>
  <c r="BC52" i="43"/>
  <c r="BD51" i="43"/>
  <c r="BC51" i="43"/>
  <c r="BD50" i="43"/>
  <c r="BC50" i="43"/>
  <c r="BD49" i="43"/>
  <c r="BC49" i="43"/>
  <c r="I49" i="43"/>
  <c r="H49" i="43"/>
  <c r="D49" i="43"/>
  <c r="F49" i="43" s="1"/>
  <c r="BD48" i="43"/>
  <c r="BC48" i="43"/>
  <c r="I48" i="43"/>
  <c r="H48" i="43"/>
  <c r="D48" i="43"/>
  <c r="F48" i="43" s="1"/>
  <c r="BD47" i="43"/>
  <c r="BC47" i="43"/>
  <c r="I47" i="43"/>
  <c r="H47" i="43"/>
  <c r="D47" i="43"/>
  <c r="F47" i="43" s="1"/>
  <c r="BD46" i="43"/>
  <c r="BC46" i="43"/>
  <c r="I46" i="43"/>
  <c r="H46" i="43"/>
  <c r="D46" i="43"/>
  <c r="F46" i="43" s="1"/>
  <c r="BD45" i="43"/>
  <c r="BC45" i="43"/>
  <c r="I45" i="43"/>
  <c r="H45" i="43"/>
  <c r="D45" i="43"/>
  <c r="F45" i="43" s="1"/>
  <c r="BD44" i="43"/>
  <c r="BC44" i="43"/>
  <c r="I44" i="43"/>
  <c r="H44" i="43"/>
  <c r="D44" i="43"/>
  <c r="F44" i="43" s="1"/>
  <c r="BD43" i="43"/>
  <c r="BC43" i="43"/>
  <c r="I43" i="43"/>
  <c r="H43" i="43"/>
  <c r="D43" i="43"/>
  <c r="F43" i="43" s="1"/>
  <c r="BD42" i="43"/>
  <c r="BC42" i="43"/>
  <c r="BD41" i="43"/>
  <c r="BC41" i="43"/>
  <c r="BD40" i="43"/>
  <c r="BC40" i="43"/>
  <c r="BD39" i="43"/>
  <c r="BC39" i="43"/>
  <c r="BD38" i="43"/>
  <c r="BC38" i="43"/>
  <c r="BD37" i="43"/>
  <c r="BC37" i="43"/>
  <c r="BD36" i="43"/>
  <c r="BC36" i="43"/>
  <c r="BD35" i="43"/>
  <c r="BC35" i="43"/>
  <c r="BD34" i="43"/>
  <c r="BC34" i="43"/>
  <c r="BD33" i="43"/>
  <c r="BC33" i="43"/>
  <c r="BD32" i="43"/>
  <c r="BC32" i="43"/>
  <c r="BD31" i="43"/>
  <c r="BC31" i="43"/>
  <c r="BD30" i="43"/>
  <c r="BC30" i="43"/>
  <c r="D30" i="43"/>
  <c r="D40" i="43" s="1"/>
  <c r="BD29" i="43"/>
  <c r="BC29" i="43"/>
  <c r="Q29" i="43"/>
  <c r="M29" i="43"/>
  <c r="L29" i="43"/>
  <c r="K29" i="43"/>
  <c r="J29" i="43"/>
  <c r="I29" i="43"/>
  <c r="G29" i="43"/>
  <c r="F29" i="43"/>
  <c r="E29" i="43"/>
  <c r="BE28" i="43"/>
  <c r="BD28" i="43"/>
  <c r="BC28" i="43"/>
  <c r="Q28" i="43"/>
  <c r="M28" i="43"/>
  <c r="L28" i="43"/>
  <c r="K28" i="43"/>
  <c r="J28" i="43"/>
  <c r="I28" i="43"/>
  <c r="G28" i="43"/>
  <c r="F28" i="43"/>
  <c r="E28" i="43"/>
  <c r="BE27" i="43"/>
  <c r="BD27" i="43"/>
  <c r="BC27" i="43"/>
  <c r="Q27" i="43"/>
  <c r="M27" i="43"/>
  <c r="L27" i="43"/>
  <c r="K27" i="43"/>
  <c r="J27" i="43"/>
  <c r="I27" i="43"/>
  <c r="G27" i="43"/>
  <c r="F27" i="43"/>
  <c r="E27" i="43"/>
  <c r="BE26" i="43"/>
  <c r="BD26" i="43"/>
  <c r="BC26" i="43"/>
  <c r="Q26" i="43"/>
  <c r="M26" i="43"/>
  <c r="L26" i="43"/>
  <c r="K26" i="43"/>
  <c r="J26" i="43"/>
  <c r="I26" i="43"/>
  <c r="G26" i="43"/>
  <c r="F26" i="43"/>
  <c r="E26" i="43"/>
  <c r="BE25" i="43"/>
  <c r="BD25" i="43"/>
  <c r="BC25" i="43"/>
  <c r="Q25" i="43"/>
  <c r="M25" i="43"/>
  <c r="L25" i="43"/>
  <c r="K25" i="43"/>
  <c r="J25" i="43"/>
  <c r="I25" i="43"/>
  <c r="G25" i="43"/>
  <c r="F25" i="43"/>
  <c r="E25" i="43"/>
  <c r="BE24" i="43"/>
  <c r="BD24" i="43"/>
  <c r="BC24" i="43"/>
  <c r="Q24" i="43"/>
  <c r="M24" i="43"/>
  <c r="L24" i="43"/>
  <c r="K24" i="43"/>
  <c r="J24" i="43"/>
  <c r="G24" i="43"/>
  <c r="F24" i="43"/>
  <c r="E24" i="43"/>
  <c r="BE23" i="43"/>
  <c r="BD23" i="43"/>
  <c r="BC23" i="43"/>
  <c r="Q23" i="43"/>
  <c r="M23" i="43"/>
  <c r="L23" i="43"/>
  <c r="K23" i="43"/>
  <c r="I23" i="43"/>
  <c r="G23" i="43"/>
  <c r="F23" i="43"/>
  <c r="E23" i="43"/>
  <c r="BE22" i="43"/>
  <c r="BD22" i="43"/>
  <c r="BC22" i="43"/>
  <c r="BC21" i="43"/>
  <c r="BA99" i="43" s="1"/>
  <c r="BB21" i="43"/>
  <c r="D21" i="43"/>
  <c r="BC20" i="43"/>
  <c r="AZ96" i="43" s="1"/>
  <c r="BB20" i="43"/>
  <c r="D20" i="43"/>
  <c r="O27" i="43" s="1"/>
  <c r="BE34" i="43" s="1"/>
  <c r="W18" i="43"/>
  <c r="V18" i="43"/>
  <c r="U18" i="43"/>
  <c r="T18" i="43"/>
  <c r="S18" i="43"/>
  <c r="Q18" i="43"/>
  <c r="W17" i="43"/>
  <c r="V17" i="43"/>
  <c r="U17" i="43"/>
  <c r="T17" i="43"/>
  <c r="S17" i="43"/>
  <c r="Q17" i="43"/>
  <c r="W16" i="43"/>
  <c r="V16" i="43"/>
  <c r="U16" i="43"/>
  <c r="T16" i="43"/>
  <c r="S16" i="43"/>
  <c r="Q16" i="43"/>
  <c r="W15" i="43"/>
  <c r="V15" i="43"/>
  <c r="U15" i="43"/>
  <c r="T15" i="43"/>
  <c r="S15" i="43"/>
  <c r="Q15" i="43"/>
  <c r="W14" i="43"/>
  <c r="V14" i="43"/>
  <c r="U14" i="43"/>
  <c r="T14" i="43"/>
  <c r="S14" i="43"/>
  <c r="Q14" i="43"/>
  <c r="W13" i="43"/>
  <c r="V13" i="43"/>
  <c r="U13" i="43"/>
  <c r="T13" i="43"/>
  <c r="S13" i="43"/>
  <c r="Q13" i="43"/>
  <c r="Q83" i="43" l="1"/>
  <c r="Q92" i="43" s="1"/>
  <c r="C109" i="43" s="1"/>
  <c r="R92" i="43"/>
  <c r="BE85" i="43" s="1"/>
  <c r="O34" i="43"/>
  <c r="S92" i="43"/>
  <c r="BE86" i="43" s="1"/>
  <c r="AM30" i="43"/>
  <c r="AZ35" i="43"/>
  <c r="AZ37" i="43"/>
  <c r="O39" i="43"/>
  <c r="L30" i="43"/>
  <c r="O26" i="43"/>
  <c r="BE33" i="43" s="1"/>
  <c r="AZ100" i="43"/>
  <c r="O38" i="43"/>
  <c r="AZ39" i="43"/>
  <c r="O36" i="43"/>
  <c r="O29" i="43"/>
  <c r="O23" i="43"/>
  <c r="BE30" i="43" s="1"/>
  <c r="AZ25" i="43"/>
  <c r="AZ47" i="43"/>
  <c r="AN30" i="43"/>
  <c r="K30" i="43"/>
  <c r="AK30" i="43"/>
  <c r="M30" i="43"/>
  <c r="AO30" i="43"/>
  <c r="H50" i="43"/>
  <c r="BE79" i="43" s="1"/>
  <c r="I50" i="43"/>
  <c r="BE78" i="43" s="1"/>
  <c r="J30" i="43"/>
  <c r="AL30" i="43"/>
  <c r="I30" i="43"/>
  <c r="E104" i="43"/>
  <c r="BE88" i="43" s="1"/>
  <c r="BA24" i="43"/>
  <c r="BA75" i="43"/>
  <c r="BA46" i="43"/>
  <c r="BA49" i="43"/>
  <c r="BA55" i="43"/>
  <c r="BA44" i="43"/>
  <c r="BA56" i="43"/>
  <c r="BA80" i="43"/>
  <c r="BA95" i="43"/>
  <c r="BA57" i="43"/>
  <c r="BA29" i="43"/>
  <c r="BA34" i="43"/>
  <c r="BA32" i="43"/>
  <c r="BA71" i="43"/>
  <c r="BA36" i="43"/>
  <c r="BA26" i="43"/>
  <c r="BA40" i="43"/>
  <c r="AZ22" i="43"/>
  <c r="AZ42" i="43"/>
  <c r="AZ31" i="43"/>
  <c r="AZ33" i="43"/>
  <c r="AZ51" i="43"/>
  <c r="AZ27" i="43"/>
  <c r="AZ45" i="43"/>
  <c r="AZ52" i="43"/>
  <c r="AZ58" i="43"/>
  <c r="AZ30" i="43"/>
  <c r="AZ38" i="43"/>
  <c r="Q79" i="43"/>
  <c r="D109" i="43" s="1"/>
  <c r="R79" i="43"/>
  <c r="BE83" i="43" s="1"/>
  <c r="BA23" i="43"/>
  <c r="AZ24" i="43"/>
  <c r="O28" i="43"/>
  <c r="BE35" i="43" s="1"/>
  <c r="AZ32" i="43"/>
  <c r="BA43" i="43"/>
  <c r="AZ44" i="43"/>
  <c r="BA54" i="43"/>
  <c r="AZ57" i="43"/>
  <c r="BA62" i="43"/>
  <c r="AZ63" i="43"/>
  <c r="BA64" i="43"/>
  <c r="AZ70" i="43"/>
  <c r="AZ74" i="43"/>
  <c r="AZ78" i="43"/>
  <c r="AZ81" i="43"/>
  <c r="BA96" i="43"/>
  <c r="AZ60" i="43"/>
  <c r="BA63" i="43"/>
  <c r="AZ68" i="43"/>
  <c r="BA70" i="43"/>
  <c r="BA74" i="43"/>
  <c r="BA78" i="43"/>
  <c r="BA81" i="43"/>
  <c r="AZ93" i="43"/>
  <c r="AZ98" i="43"/>
  <c r="BA25" i="43"/>
  <c r="AZ26" i="43"/>
  <c r="BA33" i="43"/>
  <c r="BA35" i="43"/>
  <c r="BA37" i="43"/>
  <c r="BA38" i="43"/>
  <c r="BA39" i="43"/>
  <c r="AZ40" i="43"/>
  <c r="BA45" i="43"/>
  <c r="AZ46" i="43"/>
  <c r="BA51" i="43"/>
  <c r="AZ55" i="43"/>
  <c r="BA60" i="43"/>
  <c r="BA68" i="43"/>
  <c r="AZ71" i="43"/>
  <c r="AZ75" i="43"/>
  <c r="AZ80" i="43"/>
  <c r="BA93" i="43"/>
  <c r="AZ95" i="43"/>
  <c r="BA98" i="43"/>
  <c r="O24" i="43"/>
  <c r="BE31" i="43" s="1"/>
  <c r="BA27" i="43"/>
  <c r="AZ28" i="43"/>
  <c r="BA31" i="43"/>
  <c r="AZ41" i="43"/>
  <c r="BA47" i="43"/>
  <c r="AZ48" i="43"/>
  <c r="AZ50" i="43"/>
  <c r="AZ53" i="43"/>
  <c r="BA58" i="43"/>
  <c r="AZ61" i="43"/>
  <c r="AZ67" i="43"/>
  <c r="AZ72" i="43"/>
  <c r="AZ76" i="43"/>
  <c r="AZ97" i="43"/>
  <c r="BA100" i="43"/>
  <c r="O25" i="43"/>
  <c r="BE32" i="43" s="1"/>
  <c r="BA28" i="43"/>
  <c r="AZ29" i="43"/>
  <c r="O33" i="43"/>
  <c r="AZ34" i="43"/>
  <c r="O35" i="43"/>
  <c r="AZ36" i="43"/>
  <c r="O37" i="43"/>
  <c r="BA41" i="43"/>
  <c r="BA48" i="43"/>
  <c r="AZ49" i="43"/>
  <c r="BA50" i="43"/>
  <c r="BA53" i="43"/>
  <c r="AZ56" i="43"/>
  <c r="BA61" i="43"/>
  <c r="AZ66" i="43"/>
  <c r="BA67" i="43"/>
  <c r="BA72" i="43"/>
  <c r="BA76" i="43"/>
  <c r="AZ92" i="43"/>
  <c r="AZ94" i="43"/>
  <c r="BA97" i="43"/>
  <c r="AZ59" i="43"/>
  <c r="AZ65" i="43"/>
  <c r="BA66" i="43"/>
  <c r="AZ69" i="43"/>
  <c r="AZ73" i="43"/>
  <c r="AZ77" i="43"/>
  <c r="AZ79" i="43"/>
  <c r="AZ82" i="43"/>
  <c r="AZ83" i="43"/>
  <c r="AZ84" i="43"/>
  <c r="AZ85" i="43"/>
  <c r="AZ86" i="43"/>
  <c r="AZ87" i="43"/>
  <c r="AZ88" i="43"/>
  <c r="AZ89" i="43"/>
  <c r="AZ90" i="43"/>
  <c r="AZ91" i="43"/>
  <c r="BA92" i="43"/>
  <c r="BA94" i="43"/>
  <c r="AZ99" i="43"/>
  <c r="BA22" i="43"/>
  <c r="AZ23" i="43"/>
  <c r="BA30" i="43"/>
  <c r="BA42" i="43"/>
  <c r="AZ43" i="43"/>
  <c r="BA52" i="43"/>
  <c r="AZ54" i="43"/>
  <c r="BA59" i="43"/>
  <c r="AZ62" i="43"/>
  <c r="AZ64" i="43"/>
  <c r="BA65" i="43"/>
  <c r="BA69" i="43"/>
  <c r="BA73" i="43"/>
  <c r="BA77" i="43"/>
  <c r="BA79" i="43"/>
  <c r="BA82" i="43"/>
  <c r="BA83" i="43"/>
  <c r="BA84" i="43"/>
  <c r="BA85" i="43"/>
  <c r="BA86" i="43"/>
  <c r="BA87" i="43"/>
  <c r="BA88" i="43"/>
  <c r="BA89" i="43"/>
  <c r="BA90" i="43"/>
  <c r="BA91" i="43"/>
  <c r="D104" i="42"/>
  <c r="BE87" i="42" s="1"/>
  <c r="BE100" i="42"/>
  <c r="BC100" i="42"/>
  <c r="BE99" i="42"/>
  <c r="BC99" i="42"/>
  <c r="BE98" i="42"/>
  <c r="BC98" i="42"/>
  <c r="BE97" i="42"/>
  <c r="BC97" i="42"/>
  <c r="BE96" i="42"/>
  <c r="BC96" i="42"/>
  <c r="BE95" i="42"/>
  <c r="BC95" i="42"/>
  <c r="BE94" i="42"/>
  <c r="BC94" i="42"/>
  <c r="BE93" i="42"/>
  <c r="BC93" i="42"/>
  <c r="BE92" i="42"/>
  <c r="BC92" i="42"/>
  <c r="BE91" i="42"/>
  <c r="BC91" i="42"/>
  <c r="S91" i="42"/>
  <c r="R91" i="42"/>
  <c r="Q91" i="42"/>
  <c r="O91" i="42"/>
  <c r="BE90" i="42"/>
  <c r="BC90" i="42"/>
  <c r="S90" i="42"/>
  <c r="R90" i="42"/>
  <c r="Q90" i="42"/>
  <c r="O90" i="42"/>
  <c r="BE89" i="42"/>
  <c r="BC89" i="42"/>
  <c r="S89" i="42"/>
  <c r="R89" i="42"/>
  <c r="Q89" i="42"/>
  <c r="O89" i="42"/>
  <c r="BD88" i="42"/>
  <c r="S88" i="42"/>
  <c r="R88" i="42"/>
  <c r="Q88" i="42"/>
  <c r="O88" i="42"/>
  <c r="BD87" i="42"/>
  <c r="S87" i="42"/>
  <c r="R87" i="42"/>
  <c r="Q87" i="42"/>
  <c r="O87" i="42"/>
  <c r="BD86" i="42"/>
  <c r="S86" i="42"/>
  <c r="R86" i="42"/>
  <c r="Q86" i="42"/>
  <c r="O86" i="42"/>
  <c r="BD85" i="42"/>
  <c r="S85" i="42"/>
  <c r="R85" i="42"/>
  <c r="Q85" i="42"/>
  <c r="O85" i="42"/>
  <c r="BD84" i="42"/>
  <c r="S84" i="42"/>
  <c r="R84" i="42"/>
  <c r="Q84" i="42"/>
  <c r="O84" i="42"/>
  <c r="BD83" i="42"/>
  <c r="S83" i="42"/>
  <c r="O83" i="42"/>
  <c r="Q83" i="42" s="1"/>
  <c r="BD82" i="42"/>
  <c r="BD81" i="42"/>
  <c r="BB81" i="42"/>
  <c r="BC81" i="42" s="1"/>
  <c r="BD80" i="42"/>
  <c r="BB80" i="42"/>
  <c r="BC80" i="42" s="1"/>
  <c r="BD79" i="42"/>
  <c r="BD78" i="42"/>
  <c r="O78" i="42"/>
  <c r="E78" i="42"/>
  <c r="R78" i="42" s="1"/>
  <c r="D78" i="42"/>
  <c r="Q78" i="42" s="1"/>
  <c r="BD77" i="42"/>
  <c r="BC77" i="42"/>
  <c r="O77" i="42"/>
  <c r="E77" i="42"/>
  <c r="R77" i="42" s="1"/>
  <c r="D77" i="42"/>
  <c r="Q77" i="42" s="1"/>
  <c r="BD76" i="42"/>
  <c r="BC76" i="42"/>
  <c r="O76" i="42"/>
  <c r="E76" i="42"/>
  <c r="R76" i="42" s="1"/>
  <c r="D76" i="42"/>
  <c r="Q76" i="42" s="1"/>
  <c r="BD75" i="42"/>
  <c r="BC75" i="42"/>
  <c r="O75" i="42"/>
  <c r="E75" i="42"/>
  <c r="R75" i="42" s="1"/>
  <c r="D75" i="42"/>
  <c r="Q75" i="42" s="1"/>
  <c r="BD74" i="42"/>
  <c r="BC74" i="42"/>
  <c r="O74" i="42"/>
  <c r="E74" i="42"/>
  <c r="R74" i="42" s="1"/>
  <c r="D74" i="42"/>
  <c r="Q74" i="42" s="1"/>
  <c r="BD73" i="42"/>
  <c r="BC73" i="42"/>
  <c r="O73" i="42"/>
  <c r="E73" i="42"/>
  <c r="R73" i="42" s="1"/>
  <c r="D73" i="42"/>
  <c r="Q73" i="42" s="1"/>
  <c r="BD72" i="42"/>
  <c r="BC72" i="42"/>
  <c r="O72" i="42"/>
  <c r="E72" i="42"/>
  <c r="R72" i="42" s="1"/>
  <c r="D72" i="42"/>
  <c r="Q72" i="42" s="1"/>
  <c r="BD71" i="42"/>
  <c r="BC71" i="42"/>
  <c r="O71" i="42"/>
  <c r="E71" i="42"/>
  <c r="R71" i="42" s="1"/>
  <c r="D71" i="42"/>
  <c r="Q71" i="42" s="1"/>
  <c r="BD70" i="42"/>
  <c r="BC70" i="42"/>
  <c r="O70" i="42"/>
  <c r="E70" i="42"/>
  <c r="R70" i="42" s="1"/>
  <c r="D70" i="42"/>
  <c r="Q70" i="42" s="1"/>
  <c r="BD69" i="42"/>
  <c r="BC69" i="42"/>
  <c r="BD68" i="42"/>
  <c r="BC68" i="42"/>
  <c r="BD67" i="42"/>
  <c r="BC67" i="42"/>
  <c r="L67" i="42"/>
  <c r="K67" i="42"/>
  <c r="BD66" i="42"/>
  <c r="BC66" i="42"/>
  <c r="L66" i="42"/>
  <c r="K66" i="42"/>
  <c r="BD65" i="42"/>
  <c r="BC65" i="42"/>
  <c r="L65" i="42"/>
  <c r="K65" i="42"/>
  <c r="BD64" i="42"/>
  <c r="BC64" i="42"/>
  <c r="L64" i="42"/>
  <c r="K64" i="42"/>
  <c r="BD63" i="42"/>
  <c r="BC63" i="42"/>
  <c r="L63" i="42"/>
  <c r="K63" i="42"/>
  <c r="BD62" i="42"/>
  <c r="BC62" i="42"/>
  <c r="L62" i="42"/>
  <c r="K62" i="42"/>
  <c r="BD61" i="42"/>
  <c r="BC61" i="42"/>
  <c r="L61" i="42"/>
  <c r="K61" i="42"/>
  <c r="BD60" i="42"/>
  <c r="BC60" i="42"/>
  <c r="L60" i="42"/>
  <c r="K60" i="42"/>
  <c r="BD59" i="42"/>
  <c r="BC59" i="42"/>
  <c r="L59" i="42"/>
  <c r="K59" i="42"/>
  <c r="BD58" i="42"/>
  <c r="BC58" i="42"/>
  <c r="L58" i="42"/>
  <c r="K58" i="42"/>
  <c r="BD57" i="42"/>
  <c r="BC57" i="42"/>
  <c r="L57" i="42"/>
  <c r="K57" i="42"/>
  <c r="BD56" i="42"/>
  <c r="BC56" i="42"/>
  <c r="L56" i="42"/>
  <c r="K56" i="42"/>
  <c r="BD55" i="42"/>
  <c r="BC55" i="42"/>
  <c r="BD54" i="42"/>
  <c r="BC54" i="42"/>
  <c r="L54" i="42"/>
  <c r="BD53" i="42"/>
  <c r="BC53" i="42"/>
  <c r="BD52" i="42"/>
  <c r="BC52" i="42"/>
  <c r="BD51" i="42"/>
  <c r="BC51" i="42"/>
  <c r="BD50" i="42"/>
  <c r="BC50" i="42"/>
  <c r="BD49" i="42"/>
  <c r="BC49" i="42"/>
  <c r="I49" i="42"/>
  <c r="H49" i="42"/>
  <c r="D49" i="42"/>
  <c r="F49" i="42" s="1"/>
  <c r="BD48" i="42"/>
  <c r="BC48" i="42"/>
  <c r="I48" i="42"/>
  <c r="H48" i="42"/>
  <c r="D48" i="42"/>
  <c r="F48" i="42" s="1"/>
  <c r="BD47" i="42"/>
  <c r="BC47" i="42"/>
  <c r="I47" i="42"/>
  <c r="H47" i="42"/>
  <c r="D47" i="42"/>
  <c r="F47" i="42" s="1"/>
  <c r="BD46" i="42"/>
  <c r="BC46" i="42"/>
  <c r="I46" i="42"/>
  <c r="H46" i="42"/>
  <c r="D46" i="42"/>
  <c r="F46" i="42" s="1"/>
  <c r="BD45" i="42"/>
  <c r="BC45" i="42"/>
  <c r="I45" i="42"/>
  <c r="H45" i="42"/>
  <c r="D45" i="42"/>
  <c r="F45" i="42" s="1"/>
  <c r="BD44" i="42"/>
  <c r="BC44" i="42"/>
  <c r="I44" i="42"/>
  <c r="H44" i="42"/>
  <c r="D44" i="42"/>
  <c r="F44" i="42" s="1"/>
  <c r="BD43" i="42"/>
  <c r="BC43" i="42"/>
  <c r="I43" i="42"/>
  <c r="H43" i="42"/>
  <c r="D43" i="42"/>
  <c r="F43" i="42" s="1"/>
  <c r="BD42" i="42"/>
  <c r="BC42" i="42"/>
  <c r="BD41" i="42"/>
  <c r="BC41" i="42"/>
  <c r="BD40" i="42"/>
  <c r="BC40" i="42"/>
  <c r="BD39" i="42"/>
  <c r="BC39" i="42"/>
  <c r="BD38" i="42"/>
  <c r="BC38" i="42"/>
  <c r="BD37" i="42"/>
  <c r="BC37" i="42"/>
  <c r="BD36" i="42"/>
  <c r="BC36" i="42"/>
  <c r="BD35" i="42"/>
  <c r="BC35" i="42"/>
  <c r="BD34" i="42"/>
  <c r="BC34" i="42"/>
  <c r="BD33" i="42"/>
  <c r="BC33" i="42"/>
  <c r="BD32" i="42"/>
  <c r="BC32" i="42"/>
  <c r="BD31" i="42"/>
  <c r="BC31" i="42"/>
  <c r="BD30" i="42"/>
  <c r="BC30" i="42"/>
  <c r="D30" i="42"/>
  <c r="BD29" i="42"/>
  <c r="BC29" i="42"/>
  <c r="Q29" i="42"/>
  <c r="M29" i="42"/>
  <c r="L29" i="42"/>
  <c r="K29" i="42"/>
  <c r="J29" i="42"/>
  <c r="I29" i="42"/>
  <c r="G29" i="42"/>
  <c r="F29" i="42"/>
  <c r="E29" i="42"/>
  <c r="BE28" i="42"/>
  <c r="BD28" i="42"/>
  <c r="BC28" i="42"/>
  <c r="Q28" i="42"/>
  <c r="M28" i="42"/>
  <c r="L28" i="42"/>
  <c r="K28" i="42"/>
  <c r="J28" i="42"/>
  <c r="I28" i="42"/>
  <c r="G28" i="42"/>
  <c r="F28" i="42"/>
  <c r="E28" i="42"/>
  <c r="BE27" i="42"/>
  <c r="BD27" i="42"/>
  <c r="BC27" i="42"/>
  <c r="Q27" i="42"/>
  <c r="M27" i="42"/>
  <c r="L27" i="42"/>
  <c r="K27" i="42"/>
  <c r="J27" i="42"/>
  <c r="I27" i="42"/>
  <c r="G27" i="42"/>
  <c r="F27" i="42"/>
  <c r="E27" i="42"/>
  <c r="BE26" i="42"/>
  <c r="BD26" i="42"/>
  <c r="BC26" i="42"/>
  <c r="Q26" i="42"/>
  <c r="M26" i="42"/>
  <c r="L26" i="42"/>
  <c r="K26" i="42"/>
  <c r="J26" i="42"/>
  <c r="I26" i="42"/>
  <c r="G26" i="42"/>
  <c r="F26" i="42"/>
  <c r="E26" i="42"/>
  <c r="BE25" i="42"/>
  <c r="BD25" i="42"/>
  <c r="BC25" i="42"/>
  <c r="Q25" i="42"/>
  <c r="M25" i="42"/>
  <c r="L25" i="42"/>
  <c r="K25" i="42"/>
  <c r="J25" i="42"/>
  <c r="I25" i="42"/>
  <c r="G25" i="42"/>
  <c r="F25" i="42"/>
  <c r="E25" i="42"/>
  <c r="BE24" i="42"/>
  <c r="BD24" i="42"/>
  <c r="BC24" i="42"/>
  <c r="Q24" i="42"/>
  <c r="M24" i="42"/>
  <c r="L24" i="42"/>
  <c r="K24" i="42"/>
  <c r="J24" i="42"/>
  <c r="I24" i="42"/>
  <c r="G24" i="42"/>
  <c r="F24" i="42"/>
  <c r="E24" i="42"/>
  <c r="BE23" i="42"/>
  <c r="BD23" i="42"/>
  <c r="BC23" i="42"/>
  <c r="Q23" i="42"/>
  <c r="M23" i="42"/>
  <c r="L23" i="42"/>
  <c r="K23" i="42"/>
  <c r="J23" i="42"/>
  <c r="I23" i="42"/>
  <c r="G23" i="42"/>
  <c r="F23" i="42"/>
  <c r="E23" i="42"/>
  <c r="BE22" i="42"/>
  <c r="BD22" i="42"/>
  <c r="BC22" i="42"/>
  <c r="BC21" i="42"/>
  <c r="BA99" i="42" s="1"/>
  <c r="BB21" i="42"/>
  <c r="D21" i="42"/>
  <c r="BC20" i="42"/>
  <c r="AZ96" i="42" s="1"/>
  <c r="BB20" i="42"/>
  <c r="D20" i="42"/>
  <c r="O27" i="42" s="1"/>
  <c r="BE34" i="42" s="1"/>
  <c r="W18" i="42"/>
  <c r="V18" i="42"/>
  <c r="U18" i="42"/>
  <c r="T18" i="42"/>
  <c r="S18" i="42"/>
  <c r="Q18" i="42"/>
  <c r="W17" i="42"/>
  <c r="V17" i="42"/>
  <c r="U17" i="42"/>
  <c r="T17" i="42"/>
  <c r="S17" i="42"/>
  <c r="Q17" i="42"/>
  <c r="W16" i="42"/>
  <c r="V16" i="42"/>
  <c r="U16" i="42"/>
  <c r="T16" i="42"/>
  <c r="S16" i="42"/>
  <c r="Q16" i="42"/>
  <c r="W15" i="42"/>
  <c r="V15" i="42"/>
  <c r="U15" i="42"/>
  <c r="T15" i="42"/>
  <c r="S15" i="42"/>
  <c r="Q15" i="42"/>
  <c r="W14" i="42"/>
  <c r="V14" i="42"/>
  <c r="U14" i="42"/>
  <c r="T14" i="42"/>
  <c r="S14" i="42"/>
  <c r="Q14" i="42"/>
  <c r="W13" i="42"/>
  <c r="V13" i="42"/>
  <c r="U13" i="42"/>
  <c r="T13" i="42"/>
  <c r="S13" i="42"/>
  <c r="Q13" i="42"/>
  <c r="D104" i="41"/>
  <c r="BE87" i="41" s="1"/>
  <c r="BE100" i="41"/>
  <c r="BC100" i="41"/>
  <c r="BE99" i="41"/>
  <c r="BC99" i="41"/>
  <c r="BE98" i="41"/>
  <c r="BC98" i="41"/>
  <c r="BE97" i="41"/>
  <c r="BC97" i="41"/>
  <c r="BE96" i="41"/>
  <c r="BC96" i="41"/>
  <c r="BE95" i="41"/>
  <c r="BC95" i="41"/>
  <c r="BE94" i="41"/>
  <c r="BC94" i="41"/>
  <c r="BE93" i="41"/>
  <c r="BC93" i="41"/>
  <c r="BE92" i="41"/>
  <c r="BC92" i="41"/>
  <c r="BE91" i="41"/>
  <c r="BC91" i="41"/>
  <c r="S91" i="41"/>
  <c r="R91" i="41"/>
  <c r="Q91" i="41"/>
  <c r="O91" i="41"/>
  <c r="BE90" i="41"/>
  <c r="BC90" i="41"/>
  <c r="S90" i="41"/>
  <c r="R90" i="41"/>
  <c r="Q90" i="41"/>
  <c r="O90" i="41"/>
  <c r="BE89" i="41"/>
  <c r="BC89" i="41"/>
  <c r="S89" i="41"/>
  <c r="R89" i="41"/>
  <c r="Q89" i="41"/>
  <c r="O89" i="41"/>
  <c r="BD88" i="41"/>
  <c r="S88" i="41"/>
  <c r="R88" i="41"/>
  <c r="Q88" i="41"/>
  <c r="O88" i="41"/>
  <c r="BD87" i="41"/>
  <c r="S87" i="41"/>
  <c r="R87" i="41"/>
  <c r="Q87" i="41"/>
  <c r="O87" i="41"/>
  <c r="BD86" i="41"/>
  <c r="S86" i="41"/>
  <c r="R86" i="41"/>
  <c r="Q86" i="41"/>
  <c r="O86" i="41"/>
  <c r="BD85" i="41"/>
  <c r="S85" i="41"/>
  <c r="R85" i="41"/>
  <c r="Q85" i="41"/>
  <c r="O85" i="41"/>
  <c r="BD84" i="41"/>
  <c r="S84" i="41"/>
  <c r="R84" i="41"/>
  <c r="Q84" i="41"/>
  <c r="O84" i="41"/>
  <c r="BD83" i="41"/>
  <c r="S83" i="41"/>
  <c r="O83" i="41"/>
  <c r="BD82" i="41"/>
  <c r="BD81" i="41"/>
  <c r="BB81" i="41"/>
  <c r="BC81" i="41" s="1"/>
  <c r="BD80" i="41"/>
  <c r="BB80" i="41"/>
  <c r="BC80" i="41" s="1"/>
  <c r="BD79" i="41"/>
  <c r="BD78" i="41"/>
  <c r="O78" i="41"/>
  <c r="E78" i="41"/>
  <c r="R78" i="41" s="1"/>
  <c r="D78" i="41"/>
  <c r="Q78" i="41" s="1"/>
  <c r="BD77" i="41"/>
  <c r="BC77" i="41"/>
  <c r="O77" i="41"/>
  <c r="E77" i="41"/>
  <c r="R77" i="41" s="1"/>
  <c r="D77" i="41"/>
  <c r="Q77" i="41" s="1"/>
  <c r="BD76" i="41"/>
  <c r="BC76" i="41"/>
  <c r="O76" i="41"/>
  <c r="E76" i="41"/>
  <c r="R76" i="41" s="1"/>
  <c r="D76" i="41"/>
  <c r="Q76" i="41" s="1"/>
  <c r="BD75" i="41"/>
  <c r="BC75" i="41"/>
  <c r="O75" i="41"/>
  <c r="E75" i="41"/>
  <c r="R75" i="41" s="1"/>
  <c r="D75" i="41"/>
  <c r="Q75" i="41" s="1"/>
  <c r="BD74" i="41"/>
  <c r="BC74" i="41"/>
  <c r="O74" i="41"/>
  <c r="E74" i="41"/>
  <c r="R74" i="41" s="1"/>
  <c r="D74" i="41"/>
  <c r="Q74" i="41" s="1"/>
  <c r="BD73" i="41"/>
  <c r="BC73" i="41"/>
  <c r="O73" i="41"/>
  <c r="E73" i="41"/>
  <c r="R73" i="41" s="1"/>
  <c r="D73" i="41"/>
  <c r="Q73" i="41" s="1"/>
  <c r="BD72" i="41"/>
  <c r="BC72" i="41"/>
  <c r="O72" i="41"/>
  <c r="E72" i="41"/>
  <c r="R72" i="41" s="1"/>
  <c r="D72" i="41"/>
  <c r="Q72" i="41" s="1"/>
  <c r="BD71" i="41"/>
  <c r="BC71" i="41"/>
  <c r="O71" i="41"/>
  <c r="E71" i="41"/>
  <c r="R71" i="41" s="1"/>
  <c r="D71" i="41"/>
  <c r="Q71" i="41" s="1"/>
  <c r="BD70" i="41"/>
  <c r="BC70" i="41"/>
  <c r="O70" i="41"/>
  <c r="E70" i="41"/>
  <c r="R70" i="41" s="1"/>
  <c r="D70" i="41"/>
  <c r="Q70" i="41" s="1"/>
  <c r="BD69" i="41"/>
  <c r="BC69" i="41"/>
  <c r="BD68" i="41"/>
  <c r="BC68" i="41"/>
  <c r="BD67" i="41"/>
  <c r="BC67" i="41"/>
  <c r="L67" i="41"/>
  <c r="K67" i="41"/>
  <c r="BD66" i="41"/>
  <c r="BC66" i="41"/>
  <c r="L66" i="41"/>
  <c r="K66" i="41"/>
  <c r="BD65" i="41"/>
  <c r="BC65" i="41"/>
  <c r="L65" i="41"/>
  <c r="K65" i="41"/>
  <c r="BD64" i="41"/>
  <c r="BC64" i="41"/>
  <c r="L64" i="41"/>
  <c r="K64" i="41"/>
  <c r="BD63" i="41"/>
  <c r="BC63" i="41"/>
  <c r="L63" i="41"/>
  <c r="K63" i="41"/>
  <c r="BD62" i="41"/>
  <c r="BC62" i="41"/>
  <c r="L62" i="41"/>
  <c r="K62" i="41"/>
  <c r="BD61" i="41"/>
  <c r="BC61" i="41"/>
  <c r="L61" i="41"/>
  <c r="K61" i="41"/>
  <c r="BD60" i="41"/>
  <c r="BC60" i="41"/>
  <c r="L60" i="41"/>
  <c r="K60" i="41"/>
  <c r="BD59" i="41"/>
  <c r="BC59" i="41"/>
  <c r="L59" i="41"/>
  <c r="K59" i="41"/>
  <c r="BD58" i="41"/>
  <c r="BC58" i="41"/>
  <c r="L58" i="41"/>
  <c r="K58" i="41"/>
  <c r="BD57" i="41"/>
  <c r="BC57" i="41"/>
  <c r="L57" i="41"/>
  <c r="K57" i="41"/>
  <c r="BD56" i="41"/>
  <c r="BC56" i="41"/>
  <c r="L56" i="41"/>
  <c r="K56" i="41"/>
  <c r="BD55" i="41"/>
  <c r="BC55" i="41"/>
  <c r="BD54" i="41"/>
  <c r="BC54" i="41"/>
  <c r="L54" i="41"/>
  <c r="BD53" i="41"/>
  <c r="BC53" i="41"/>
  <c r="BD52" i="41"/>
  <c r="BC52" i="41"/>
  <c r="BD51" i="41"/>
  <c r="BC51" i="41"/>
  <c r="BD50" i="41"/>
  <c r="BC50" i="41"/>
  <c r="BD49" i="41"/>
  <c r="BC49" i="41"/>
  <c r="I49" i="41"/>
  <c r="H49" i="41"/>
  <c r="D49" i="41"/>
  <c r="F49" i="41" s="1"/>
  <c r="BD48" i="41"/>
  <c r="BC48" i="41"/>
  <c r="I48" i="41"/>
  <c r="H48" i="41"/>
  <c r="D48" i="41"/>
  <c r="F48" i="41" s="1"/>
  <c r="BD47" i="41"/>
  <c r="BC47" i="41"/>
  <c r="I47" i="41"/>
  <c r="H47" i="41"/>
  <c r="D47" i="41"/>
  <c r="F47" i="41" s="1"/>
  <c r="BD46" i="41"/>
  <c r="BC46" i="41"/>
  <c r="I46" i="41"/>
  <c r="H46" i="41"/>
  <c r="D46" i="41"/>
  <c r="F46" i="41" s="1"/>
  <c r="BD45" i="41"/>
  <c r="BC45" i="41"/>
  <c r="I45" i="41"/>
  <c r="H45" i="41"/>
  <c r="D45" i="41"/>
  <c r="F45" i="41" s="1"/>
  <c r="BD44" i="41"/>
  <c r="BC44" i="41"/>
  <c r="I44" i="41"/>
  <c r="H44" i="41"/>
  <c r="D44" i="41"/>
  <c r="F44" i="41" s="1"/>
  <c r="BD43" i="41"/>
  <c r="BC43" i="41"/>
  <c r="I43" i="41"/>
  <c r="H43" i="41"/>
  <c r="D43" i="41"/>
  <c r="F43" i="41" s="1"/>
  <c r="BD42" i="41"/>
  <c r="BC42" i="41"/>
  <c r="BD41" i="41"/>
  <c r="BC41" i="41"/>
  <c r="BD40" i="41"/>
  <c r="BC40" i="41"/>
  <c r="BD39" i="41"/>
  <c r="BC39" i="41"/>
  <c r="BD38" i="41"/>
  <c r="BC38" i="41"/>
  <c r="BD37" i="41"/>
  <c r="BC37" i="41"/>
  <c r="BD36" i="41"/>
  <c r="BC36" i="41"/>
  <c r="BD35" i="41"/>
  <c r="BC35" i="41"/>
  <c r="BD34" i="41"/>
  <c r="BC34" i="41"/>
  <c r="BD33" i="41"/>
  <c r="BC33" i="41"/>
  <c r="BD32" i="41"/>
  <c r="BC32" i="41"/>
  <c r="BD31" i="41"/>
  <c r="BC31" i="41"/>
  <c r="BD30" i="41"/>
  <c r="BC30" i="41"/>
  <c r="D30" i="41"/>
  <c r="BD29" i="41"/>
  <c r="BC29" i="41"/>
  <c r="Q29" i="41"/>
  <c r="M29" i="41"/>
  <c r="L29" i="41"/>
  <c r="K29" i="41"/>
  <c r="J29" i="41"/>
  <c r="I29" i="41"/>
  <c r="G29" i="41"/>
  <c r="F29" i="41"/>
  <c r="E29" i="41"/>
  <c r="BE28" i="41"/>
  <c r="BD28" i="41"/>
  <c r="BC28" i="41"/>
  <c r="Q28" i="41"/>
  <c r="M28" i="41"/>
  <c r="L28" i="41"/>
  <c r="K28" i="41"/>
  <c r="J28" i="41"/>
  <c r="I28" i="41"/>
  <c r="G28" i="41"/>
  <c r="F28" i="41"/>
  <c r="E28" i="41"/>
  <c r="BE27" i="41"/>
  <c r="BD27" i="41"/>
  <c r="BC27" i="41"/>
  <c r="Q27" i="41"/>
  <c r="M27" i="41"/>
  <c r="L27" i="41"/>
  <c r="K27" i="41"/>
  <c r="J27" i="41"/>
  <c r="I27" i="41"/>
  <c r="G27" i="41"/>
  <c r="F27" i="41"/>
  <c r="E27" i="41"/>
  <c r="BE26" i="41"/>
  <c r="BD26" i="41"/>
  <c r="BC26" i="41"/>
  <c r="Q26" i="41"/>
  <c r="M26" i="41"/>
  <c r="L26" i="41"/>
  <c r="K26" i="41"/>
  <c r="J26" i="41"/>
  <c r="I26" i="41"/>
  <c r="G26" i="41"/>
  <c r="F26" i="41"/>
  <c r="E26" i="41"/>
  <c r="BE25" i="41"/>
  <c r="BD25" i="41"/>
  <c r="BC25" i="41"/>
  <c r="Q25" i="41"/>
  <c r="M25" i="41"/>
  <c r="L25" i="41"/>
  <c r="K25" i="41"/>
  <c r="J25" i="41"/>
  <c r="I25" i="41"/>
  <c r="G25" i="41"/>
  <c r="F25" i="41"/>
  <c r="E25" i="41"/>
  <c r="BE24" i="41"/>
  <c r="BD24" i="41"/>
  <c r="BC24" i="41"/>
  <c r="Q24" i="41"/>
  <c r="M24" i="41"/>
  <c r="L24" i="41"/>
  <c r="K24" i="41"/>
  <c r="J24" i="41"/>
  <c r="I24" i="41"/>
  <c r="G24" i="41"/>
  <c r="F24" i="41"/>
  <c r="E24" i="41"/>
  <c r="BE23" i="41"/>
  <c r="BD23" i="41"/>
  <c r="BC23" i="41"/>
  <c r="Q23" i="41"/>
  <c r="M23" i="41"/>
  <c r="L23" i="41"/>
  <c r="K23" i="41"/>
  <c r="J23" i="41"/>
  <c r="I23" i="41"/>
  <c r="G23" i="41"/>
  <c r="F23" i="41"/>
  <c r="E23" i="41"/>
  <c r="BE22" i="41"/>
  <c r="BD22" i="41"/>
  <c r="BC22" i="41"/>
  <c r="BC21" i="41"/>
  <c r="BA99" i="41" s="1"/>
  <c r="BB21" i="41"/>
  <c r="D21" i="41"/>
  <c r="BC20" i="41"/>
  <c r="AZ96" i="41" s="1"/>
  <c r="BB20" i="41"/>
  <c r="D20" i="41"/>
  <c r="O27" i="41" s="1"/>
  <c r="BE34" i="41" s="1"/>
  <c r="W18" i="41"/>
  <c r="V18" i="41"/>
  <c r="U18" i="41"/>
  <c r="T18" i="41"/>
  <c r="S18" i="41"/>
  <c r="Q18" i="41"/>
  <c r="W17" i="41"/>
  <c r="V17" i="41"/>
  <c r="U17" i="41"/>
  <c r="T17" i="41"/>
  <c r="S17" i="41"/>
  <c r="Q17" i="41"/>
  <c r="W16" i="41"/>
  <c r="V16" i="41"/>
  <c r="U16" i="41"/>
  <c r="T16" i="41"/>
  <c r="S16" i="41"/>
  <c r="Q16" i="41"/>
  <c r="W15" i="41"/>
  <c r="V15" i="41"/>
  <c r="U15" i="41"/>
  <c r="T15" i="41"/>
  <c r="S15" i="41"/>
  <c r="Q15" i="41"/>
  <c r="W14" i="41"/>
  <c r="V14" i="41"/>
  <c r="U14" i="41"/>
  <c r="T14" i="41"/>
  <c r="S14" i="41"/>
  <c r="Q14" i="41"/>
  <c r="W13" i="41"/>
  <c r="V13" i="41"/>
  <c r="U13" i="41"/>
  <c r="T13" i="41"/>
  <c r="S13" i="41"/>
  <c r="Q13" i="41"/>
  <c r="BE72" i="43" l="1"/>
  <c r="BE66" i="43"/>
  <c r="K40" i="43"/>
  <c r="BE36" i="43"/>
  <c r="BE60" i="43"/>
  <c r="BE42" i="43"/>
  <c r="BE54" i="43"/>
  <c r="BE48" i="43"/>
  <c r="BE29" i="43"/>
  <c r="BE84" i="43"/>
  <c r="BA23" i="41"/>
  <c r="BE82" i="43"/>
  <c r="O30" i="43"/>
  <c r="O40" i="43" s="1"/>
  <c r="AZ78" i="41"/>
  <c r="BA25" i="42"/>
  <c r="BA45" i="42"/>
  <c r="BA54" i="42"/>
  <c r="BA37" i="42"/>
  <c r="BA98" i="42"/>
  <c r="AZ33" i="41"/>
  <c r="BA35" i="42"/>
  <c r="BA60" i="42"/>
  <c r="BA93" i="42"/>
  <c r="BA22" i="42"/>
  <c r="BA38" i="42"/>
  <c r="BA64" i="42"/>
  <c r="R83" i="42"/>
  <c r="R92" i="42" s="1"/>
  <c r="BE85" i="42" s="1"/>
  <c r="BA35" i="41"/>
  <c r="BA62" i="41"/>
  <c r="BA96" i="41"/>
  <c r="O28" i="41"/>
  <c r="BE35" i="41" s="1"/>
  <c r="BA43" i="41"/>
  <c r="AZ45" i="41"/>
  <c r="AZ60" i="41"/>
  <c r="R83" i="41"/>
  <c r="R92" i="41" s="1"/>
  <c r="BE85" i="41" s="1"/>
  <c r="Q83" i="41"/>
  <c r="Q92" i="41" s="1"/>
  <c r="BA39" i="41"/>
  <c r="AZ93" i="41"/>
  <c r="AZ98" i="41"/>
  <c r="BA32" i="41"/>
  <c r="AZ44" i="41"/>
  <c r="BA24" i="41"/>
  <c r="AZ35" i="41"/>
  <c r="BA44" i="41"/>
  <c r="AZ68" i="41"/>
  <c r="BA33" i="41"/>
  <c r="BA78" i="41"/>
  <c r="D40" i="42"/>
  <c r="O28" i="42"/>
  <c r="BE35" i="42" s="1"/>
  <c r="Q92" i="42"/>
  <c r="O34" i="41"/>
  <c r="D40" i="41"/>
  <c r="S92" i="41"/>
  <c r="BE86" i="41" s="1"/>
  <c r="M30" i="41"/>
  <c r="M33" i="41" s="1"/>
  <c r="M40" i="41" s="1"/>
  <c r="O29" i="41"/>
  <c r="O36" i="41"/>
  <c r="I30" i="41"/>
  <c r="I33" i="41" s="1"/>
  <c r="I40" i="41" s="1"/>
  <c r="BA26" i="42"/>
  <c r="BA33" i="42"/>
  <c r="BA43" i="42"/>
  <c r="BA62" i="42"/>
  <c r="BA68" i="42"/>
  <c r="BA23" i="42"/>
  <c r="BA39" i="42"/>
  <c r="BA51" i="42"/>
  <c r="BA96" i="42"/>
  <c r="BA64" i="41"/>
  <c r="BA81" i="41"/>
  <c r="BA25" i="41"/>
  <c r="BA38" i="41"/>
  <c r="BA37" i="41"/>
  <c r="BA54" i="41"/>
  <c r="BA57" i="41"/>
  <c r="BA74" i="41"/>
  <c r="AK30" i="41"/>
  <c r="AM30" i="41"/>
  <c r="L30" i="41"/>
  <c r="L33" i="41" s="1"/>
  <c r="AO30" i="41"/>
  <c r="I50" i="41"/>
  <c r="BE78" i="41" s="1"/>
  <c r="H50" i="41"/>
  <c r="BE79" i="41" s="1"/>
  <c r="AK30" i="42"/>
  <c r="AO30" i="42"/>
  <c r="E104" i="41"/>
  <c r="BE88" i="41" s="1"/>
  <c r="AM30" i="42"/>
  <c r="J30" i="41"/>
  <c r="K30" i="41"/>
  <c r="AN30" i="41"/>
  <c r="AL30" i="41"/>
  <c r="AN30" i="42"/>
  <c r="AL30" i="42"/>
  <c r="AZ44" i="42"/>
  <c r="AZ24" i="42"/>
  <c r="AZ32" i="42"/>
  <c r="AZ57" i="42"/>
  <c r="AZ32" i="41"/>
  <c r="AZ39" i="41"/>
  <c r="AZ38" i="41"/>
  <c r="AZ51" i="41"/>
  <c r="AZ57" i="41"/>
  <c r="AZ70" i="41"/>
  <c r="AZ74" i="41"/>
  <c r="AZ81" i="41"/>
  <c r="AZ24" i="41"/>
  <c r="AZ25" i="41"/>
  <c r="AZ37" i="41"/>
  <c r="AZ63" i="41"/>
  <c r="Q79" i="42"/>
  <c r="D109" i="42" s="1"/>
  <c r="I50" i="42"/>
  <c r="BE78" i="42" s="1"/>
  <c r="K30" i="42"/>
  <c r="L30" i="42"/>
  <c r="M30" i="42"/>
  <c r="E104" i="42"/>
  <c r="BE88" i="42" s="1"/>
  <c r="I30" i="42"/>
  <c r="H50" i="42"/>
  <c r="BE79" i="42" s="1"/>
  <c r="S92" i="42"/>
  <c r="BE86" i="42" s="1"/>
  <c r="J30" i="42"/>
  <c r="R79" i="42"/>
  <c r="BE83" i="42" s="1"/>
  <c r="AZ63" i="42"/>
  <c r="AZ70" i="42"/>
  <c r="AZ74" i="42"/>
  <c r="AZ78" i="42"/>
  <c r="AZ81" i="42"/>
  <c r="BA24" i="42"/>
  <c r="AZ25" i="42"/>
  <c r="O29" i="42"/>
  <c r="BA32" i="42"/>
  <c r="AZ33" i="42"/>
  <c r="O34" i="42"/>
  <c r="AZ35" i="42"/>
  <c r="O36" i="42"/>
  <c r="AZ37" i="42"/>
  <c r="AZ38" i="42"/>
  <c r="AZ39" i="42"/>
  <c r="BA44" i="42"/>
  <c r="AZ45" i="42"/>
  <c r="AZ51" i="42"/>
  <c r="BA57" i="42"/>
  <c r="AZ60" i="42"/>
  <c r="BA63" i="42"/>
  <c r="AZ68" i="42"/>
  <c r="BA70" i="42"/>
  <c r="BA74" i="42"/>
  <c r="BA78" i="42"/>
  <c r="BA81" i="42"/>
  <c r="AZ93" i="42"/>
  <c r="AZ98" i="42"/>
  <c r="AZ46" i="42"/>
  <c r="AZ80" i="42"/>
  <c r="O23" i="42"/>
  <c r="AZ27" i="42"/>
  <c r="AZ31" i="42"/>
  <c r="BA40" i="42"/>
  <c r="BA46" i="42"/>
  <c r="AZ47" i="42"/>
  <c r="BA55" i="42"/>
  <c r="AZ58" i="42"/>
  <c r="BA71" i="42"/>
  <c r="BA75" i="42"/>
  <c r="BA80" i="42"/>
  <c r="BA95" i="42"/>
  <c r="AZ100" i="42"/>
  <c r="AZ26" i="42"/>
  <c r="AZ71" i="42"/>
  <c r="O24" i="42"/>
  <c r="BE31" i="42" s="1"/>
  <c r="BA27" i="42"/>
  <c r="AZ28" i="42"/>
  <c r="BA31" i="42"/>
  <c r="AZ41" i="42"/>
  <c r="BA47" i="42"/>
  <c r="AZ48" i="42"/>
  <c r="AZ50" i="42"/>
  <c r="AZ53" i="42"/>
  <c r="BA58" i="42"/>
  <c r="AZ61" i="42"/>
  <c r="AZ67" i="42"/>
  <c r="AZ72" i="42"/>
  <c r="AZ76" i="42"/>
  <c r="AZ97" i="42"/>
  <c r="BA100" i="42"/>
  <c r="AZ55" i="42"/>
  <c r="O25" i="42"/>
  <c r="BE32" i="42" s="1"/>
  <c r="BA28" i="42"/>
  <c r="AZ29" i="42"/>
  <c r="O33" i="42"/>
  <c r="AZ34" i="42"/>
  <c r="O35" i="42"/>
  <c r="AZ36" i="42"/>
  <c r="O37" i="42"/>
  <c r="BA41" i="42"/>
  <c r="BA48" i="42"/>
  <c r="AZ49" i="42"/>
  <c r="BA50" i="42"/>
  <c r="BA53" i="42"/>
  <c r="AZ56" i="42"/>
  <c r="BA61" i="42"/>
  <c r="AZ66" i="42"/>
  <c r="BA67" i="42"/>
  <c r="BA72" i="42"/>
  <c r="BA76" i="42"/>
  <c r="AZ92" i="42"/>
  <c r="AZ94" i="42"/>
  <c r="BA97" i="42"/>
  <c r="AZ40" i="42"/>
  <c r="AZ22" i="42"/>
  <c r="O26" i="42"/>
  <c r="BE33" i="42" s="1"/>
  <c r="BA29" i="42"/>
  <c r="AZ30" i="42"/>
  <c r="BA34" i="42"/>
  <c r="BA36" i="42"/>
  <c r="O38" i="42"/>
  <c r="O39" i="42"/>
  <c r="AZ42" i="42"/>
  <c r="BA49" i="42"/>
  <c r="AZ52" i="42"/>
  <c r="BA56" i="42"/>
  <c r="AZ59" i="42"/>
  <c r="AZ65" i="42"/>
  <c r="BA66" i="42"/>
  <c r="AZ69" i="42"/>
  <c r="AZ73" i="42"/>
  <c r="AZ77" i="42"/>
  <c r="AZ79" i="42"/>
  <c r="AZ82" i="42"/>
  <c r="AZ83" i="42"/>
  <c r="AZ84" i="42"/>
  <c r="AZ85" i="42"/>
  <c r="AZ86" i="42"/>
  <c r="AZ87" i="42"/>
  <c r="AZ88" i="42"/>
  <c r="AZ89" i="42"/>
  <c r="AZ90" i="42"/>
  <c r="AZ91" i="42"/>
  <c r="BA92" i="42"/>
  <c r="BA94" i="42"/>
  <c r="AZ99" i="42"/>
  <c r="AZ75" i="42"/>
  <c r="AZ95" i="42"/>
  <c r="AZ23" i="42"/>
  <c r="BA30" i="42"/>
  <c r="BA42" i="42"/>
  <c r="AZ43" i="42"/>
  <c r="BA52" i="42"/>
  <c r="AZ54" i="42"/>
  <c r="BA59" i="42"/>
  <c r="AZ62" i="42"/>
  <c r="AZ64" i="42"/>
  <c r="BA65" i="42"/>
  <c r="BA69" i="42"/>
  <c r="BA73" i="42"/>
  <c r="BA77" i="42"/>
  <c r="BA79" i="42"/>
  <c r="BA82" i="42"/>
  <c r="BA83" i="42"/>
  <c r="BA84" i="42"/>
  <c r="BA85" i="42"/>
  <c r="BA86" i="42"/>
  <c r="BA87" i="42"/>
  <c r="BA88" i="42"/>
  <c r="BA89" i="42"/>
  <c r="BA90" i="42"/>
  <c r="BA91" i="42"/>
  <c r="BA45" i="41"/>
  <c r="BA63" i="41"/>
  <c r="BA70" i="41"/>
  <c r="R79" i="41"/>
  <c r="BE83" i="41" s="1"/>
  <c r="Q79" i="41"/>
  <c r="D109" i="41" s="1"/>
  <c r="AZ40" i="41"/>
  <c r="AZ46" i="41"/>
  <c r="BA51" i="41"/>
  <c r="AZ55" i="41"/>
  <c r="BA60" i="41"/>
  <c r="BA68" i="41"/>
  <c r="AZ71" i="41"/>
  <c r="AZ75" i="41"/>
  <c r="AZ80" i="41"/>
  <c r="BA93" i="41"/>
  <c r="AZ95" i="41"/>
  <c r="BA98" i="41"/>
  <c r="AZ26" i="41"/>
  <c r="O23" i="41"/>
  <c r="BA26" i="41"/>
  <c r="AZ27" i="41"/>
  <c r="AZ31" i="41"/>
  <c r="BA40" i="41"/>
  <c r="BA46" i="41"/>
  <c r="AZ47" i="41"/>
  <c r="BA55" i="41"/>
  <c r="AZ58" i="41"/>
  <c r="BA71" i="41"/>
  <c r="BA75" i="41"/>
  <c r="BA80" i="41"/>
  <c r="BA95" i="41"/>
  <c r="AZ100" i="41"/>
  <c r="O24" i="41"/>
  <c r="BE31" i="41" s="1"/>
  <c r="BA27" i="41"/>
  <c r="AZ28" i="41"/>
  <c r="BA31" i="41"/>
  <c r="AZ41" i="41"/>
  <c r="BA47" i="41"/>
  <c r="AZ48" i="41"/>
  <c r="AZ50" i="41"/>
  <c r="AZ53" i="41"/>
  <c r="BA58" i="41"/>
  <c r="AZ61" i="41"/>
  <c r="AZ67" i="41"/>
  <c r="AZ72" i="41"/>
  <c r="AZ76" i="41"/>
  <c r="AZ97" i="41"/>
  <c r="BA100" i="41"/>
  <c r="O25" i="41"/>
  <c r="BE32" i="41" s="1"/>
  <c r="BA28" i="41"/>
  <c r="AZ29" i="41"/>
  <c r="O33" i="41"/>
  <c r="AZ34" i="41"/>
  <c r="O35" i="41"/>
  <c r="AZ36" i="41"/>
  <c r="O37" i="41"/>
  <c r="BA41" i="41"/>
  <c r="BA48" i="41"/>
  <c r="AZ49" i="41"/>
  <c r="BA50" i="41"/>
  <c r="BA53" i="41"/>
  <c r="AZ56" i="41"/>
  <c r="BA61" i="41"/>
  <c r="AZ66" i="41"/>
  <c r="BA67" i="41"/>
  <c r="BA72" i="41"/>
  <c r="BA76" i="41"/>
  <c r="AZ92" i="41"/>
  <c r="AZ94" i="41"/>
  <c r="BA97" i="41"/>
  <c r="AZ22" i="41"/>
  <c r="O26" i="41"/>
  <c r="BE33" i="41" s="1"/>
  <c r="BA29" i="41"/>
  <c r="AZ30" i="41"/>
  <c r="BA34" i="41"/>
  <c r="BA36" i="41"/>
  <c r="O38" i="41"/>
  <c r="O39" i="41"/>
  <c r="AZ42" i="41"/>
  <c r="BA49" i="41"/>
  <c r="AZ52" i="41"/>
  <c r="BA56" i="41"/>
  <c r="AZ59" i="41"/>
  <c r="AZ65" i="41"/>
  <c r="BA66" i="41"/>
  <c r="AZ69" i="41"/>
  <c r="AZ73" i="41"/>
  <c r="AZ77" i="41"/>
  <c r="AZ79" i="41"/>
  <c r="AZ82" i="41"/>
  <c r="AZ83" i="41"/>
  <c r="AZ84" i="41"/>
  <c r="AZ85" i="41"/>
  <c r="AZ86" i="41"/>
  <c r="AZ87" i="41"/>
  <c r="AZ88" i="41"/>
  <c r="AZ89" i="41"/>
  <c r="AZ90" i="41"/>
  <c r="AZ91" i="41"/>
  <c r="BA92" i="41"/>
  <c r="BA94" i="41"/>
  <c r="AZ99" i="41"/>
  <c r="BA22" i="41"/>
  <c r="AZ23" i="41"/>
  <c r="BA30" i="41"/>
  <c r="BA42" i="41"/>
  <c r="AZ43" i="41"/>
  <c r="BA52" i="41"/>
  <c r="AZ54" i="41"/>
  <c r="BA59" i="41"/>
  <c r="AZ62" i="41"/>
  <c r="AZ64" i="41"/>
  <c r="BA65" i="41"/>
  <c r="BA69" i="41"/>
  <c r="BA73" i="41"/>
  <c r="BA77" i="41"/>
  <c r="BA79" i="41"/>
  <c r="BA82" i="41"/>
  <c r="BA83" i="41"/>
  <c r="BA84" i="41"/>
  <c r="BA85" i="41"/>
  <c r="BA86" i="41"/>
  <c r="BA87" i="41"/>
  <c r="BA88" i="41"/>
  <c r="BA89" i="41"/>
  <c r="BA90" i="41"/>
  <c r="BA91" i="41"/>
  <c r="BE66" i="42" l="1"/>
  <c r="BE66" i="41"/>
  <c r="BE72" i="42"/>
  <c r="BE60" i="42"/>
  <c r="BE72" i="41"/>
  <c r="BE60" i="41"/>
  <c r="L40" i="43"/>
  <c r="J40" i="43"/>
  <c r="I40" i="43"/>
  <c r="M40" i="43"/>
  <c r="BE84" i="42"/>
  <c r="L40" i="41"/>
  <c r="BE84" i="41"/>
  <c r="BE54" i="42"/>
  <c r="BE48" i="42"/>
  <c r="BE42" i="42"/>
  <c r="BE36" i="42"/>
  <c r="BE82" i="42"/>
  <c r="BE48" i="41"/>
  <c r="BE42" i="41"/>
  <c r="BE54" i="41"/>
  <c r="BE36" i="41"/>
  <c r="K33" i="41"/>
  <c r="K40" i="41" s="1"/>
  <c r="J33" i="41"/>
  <c r="J40" i="41" s="1"/>
  <c r="O30" i="42"/>
  <c r="O40" i="42" s="1"/>
  <c r="BE30" i="42"/>
  <c r="BE29" i="42"/>
  <c r="BE82" i="41"/>
  <c r="BE29" i="41"/>
  <c r="O30" i="41"/>
  <c r="O40" i="41" s="1"/>
  <c r="BE30" i="41"/>
  <c r="W29" i="40"/>
  <c r="V29" i="40"/>
  <c r="U29" i="40"/>
  <c r="T29" i="40"/>
  <c r="S29" i="40"/>
  <c r="W28" i="40"/>
  <c r="V28" i="40"/>
  <c r="U28" i="40"/>
  <c r="T28" i="40"/>
  <c r="S28" i="40"/>
  <c r="W27" i="40"/>
  <c r="V27" i="40"/>
  <c r="U27" i="40"/>
  <c r="T27" i="40"/>
  <c r="S27" i="40"/>
  <c r="W26" i="40"/>
  <c r="V26" i="40"/>
  <c r="U26" i="40"/>
  <c r="T26" i="40"/>
  <c r="S26" i="40"/>
  <c r="W25" i="40"/>
  <c r="V25" i="40"/>
  <c r="U25" i="40"/>
  <c r="T25" i="40"/>
  <c r="S25" i="40"/>
  <c r="W24" i="40"/>
  <c r="V24" i="40"/>
  <c r="U24" i="40"/>
  <c r="T24" i="40"/>
  <c r="S24" i="40"/>
  <c r="W23" i="40"/>
  <c r="AO23" i="40" s="1"/>
  <c r="V23" i="40"/>
  <c r="AN23" i="40" s="1"/>
  <c r="U23" i="40"/>
  <c r="AM23" i="40" s="1"/>
  <c r="S23" i="40"/>
  <c r="AK23" i="40" s="1"/>
  <c r="AO29" i="40"/>
  <c r="AN29" i="40"/>
  <c r="AM29" i="40"/>
  <c r="AL29" i="40"/>
  <c r="AK29" i="40"/>
  <c r="AO28" i="40"/>
  <c r="AN28" i="40"/>
  <c r="AM28" i="40"/>
  <c r="AL28" i="40"/>
  <c r="AK28" i="40"/>
  <c r="AO27" i="40"/>
  <c r="AN27" i="40"/>
  <c r="AM27" i="40"/>
  <c r="AL27" i="40"/>
  <c r="AK27" i="40"/>
  <c r="AO26" i="40"/>
  <c r="AN26" i="40"/>
  <c r="AM26" i="40"/>
  <c r="AL26" i="40"/>
  <c r="AK26" i="40"/>
  <c r="AO25" i="40"/>
  <c r="AN25" i="40"/>
  <c r="AM25" i="40"/>
  <c r="AL25" i="40"/>
  <c r="AK25" i="40"/>
  <c r="AO24" i="40"/>
  <c r="AN24" i="40"/>
  <c r="AM24" i="40"/>
  <c r="AL24" i="40"/>
  <c r="AK24" i="40"/>
  <c r="M29" i="40"/>
  <c r="L29" i="40"/>
  <c r="K29" i="40"/>
  <c r="J29" i="40"/>
  <c r="I29" i="40"/>
  <c r="M28" i="40"/>
  <c r="L28" i="40"/>
  <c r="K28" i="40"/>
  <c r="J28" i="40"/>
  <c r="I28" i="40"/>
  <c r="M27" i="40"/>
  <c r="L27" i="40"/>
  <c r="K27" i="40"/>
  <c r="J27" i="40"/>
  <c r="I27" i="40"/>
  <c r="M26" i="40"/>
  <c r="L26" i="40"/>
  <c r="K26" i="40"/>
  <c r="J26" i="40"/>
  <c r="I26" i="40"/>
  <c r="M25" i="40"/>
  <c r="L25" i="40"/>
  <c r="K25" i="40"/>
  <c r="J25" i="40"/>
  <c r="I25" i="40"/>
  <c r="M24" i="40"/>
  <c r="L24" i="40"/>
  <c r="K24" i="40"/>
  <c r="J24" i="40"/>
  <c r="I24" i="40"/>
  <c r="D104" i="40" l="1"/>
  <c r="BE87" i="40" s="1"/>
  <c r="BE100" i="40"/>
  <c r="BC100" i="40"/>
  <c r="BE99" i="40"/>
  <c r="BC99" i="40"/>
  <c r="BE98" i="40"/>
  <c r="BC98" i="40"/>
  <c r="BE97" i="40"/>
  <c r="BC97" i="40"/>
  <c r="BE96" i="40"/>
  <c r="BC96" i="40"/>
  <c r="BE95" i="40"/>
  <c r="BC95" i="40"/>
  <c r="BE94" i="40"/>
  <c r="BC94" i="40"/>
  <c r="BE93" i="40"/>
  <c r="BC93" i="40"/>
  <c r="BE92" i="40"/>
  <c r="BC92" i="40"/>
  <c r="BE91" i="40"/>
  <c r="BC91" i="40"/>
  <c r="S91" i="40"/>
  <c r="R91" i="40"/>
  <c r="Q91" i="40"/>
  <c r="O91" i="40"/>
  <c r="BE90" i="40"/>
  <c r="BC90" i="40"/>
  <c r="S90" i="40"/>
  <c r="R90" i="40"/>
  <c r="Q90" i="40"/>
  <c r="O90" i="40"/>
  <c r="BE89" i="40"/>
  <c r="BC89" i="40"/>
  <c r="S89" i="40"/>
  <c r="R89" i="40"/>
  <c r="Q89" i="40"/>
  <c r="O89" i="40"/>
  <c r="BD88" i="40"/>
  <c r="S88" i="40"/>
  <c r="R88" i="40"/>
  <c r="Q88" i="40"/>
  <c r="O88" i="40"/>
  <c r="BD87" i="40"/>
  <c r="S87" i="40"/>
  <c r="R87" i="40"/>
  <c r="Q87" i="40"/>
  <c r="O87" i="40"/>
  <c r="BD86" i="40"/>
  <c r="S86" i="40"/>
  <c r="R86" i="40"/>
  <c r="Q86" i="40"/>
  <c r="O86" i="40"/>
  <c r="BD85" i="40"/>
  <c r="S85" i="40"/>
  <c r="R85" i="40"/>
  <c r="Q85" i="40"/>
  <c r="O85" i="40"/>
  <c r="BD84" i="40"/>
  <c r="S84" i="40"/>
  <c r="R84" i="40"/>
  <c r="Q84" i="40"/>
  <c r="O84" i="40"/>
  <c r="BD83" i="40"/>
  <c r="S83" i="40"/>
  <c r="Q83" i="40"/>
  <c r="O83" i="40"/>
  <c r="R83" i="40" s="1"/>
  <c r="BD82" i="40"/>
  <c r="BD81" i="40"/>
  <c r="BB81" i="40"/>
  <c r="BC81" i="40" s="1"/>
  <c r="BD80" i="40"/>
  <c r="BB80" i="40"/>
  <c r="BC80" i="40" s="1"/>
  <c r="BD79" i="40"/>
  <c r="BD78" i="40"/>
  <c r="O78" i="40"/>
  <c r="E78" i="40"/>
  <c r="R78" i="40" s="1"/>
  <c r="D78" i="40"/>
  <c r="Q78" i="40" s="1"/>
  <c r="BD77" i="40"/>
  <c r="BC77" i="40"/>
  <c r="O77" i="40"/>
  <c r="E77" i="40"/>
  <c r="R77" i="40" s="1"/>
  <c r="D77" i="40"/>
  <c r="Q77" i="40" s="1"/>
  <c r="BD76" i="40"/>
  <c r="BC76" i="40"/>
  <c r="O76" i="40"/>
  <c r="E76" i="40"/>
  <c r="R76" i="40" s="1"/>
  <c r="D76" i="40"/>
  <c r="Q76" i="40" s="1"/>
  <c r="BD75" i="40"/>
  <c r="BC75" i="40"/>
  <c r="O75" i="40"/>
  <c r="E75" i="40"/>
  <c r="R75" i="40" s="1"/>
  <c r="D75" i="40"/>
  <c r="Q75" i="40" s="1"/>
  <c r="BD74" i="40"/>
  <c r="BC74" i="40"/>
  <c r="O74" i="40"/>
  <c r="E74" i="40"/>
  <c r="R74" i="40" s="1"/>
  <c r="D74" i="40"/>
  <c r="Q74" i="40" s="1"/>
  <c r="BD73" i="40"/>
  <c r="BC73" i="40"/>
  <c r="O73" i="40"/>
  <c r="E73" i="40"/>
  <c r="R73" i="40" s="1"/>
  <c r="D73" i="40"/>
  <c r="Q73" i="40" s="1"/>
  <c r="BD72" i="40"/>
  <c r="BC72" i="40"/>
  <c r="O72" i="40"/>
  <c r="E72" i="40"/>
  <c r="R72" i="40" s="1"/>
  <c r="D72" i="40"/>
  <c r="Q72" i="40" s="1"/>
  <c r="BD71" i="40"/>
  <c r="BC71" i="40"/>
  <c r="O71" i="40"/>
  <c r="E71" i="40"/>
  <c r="R71" i="40" s="1"/>
  <c r="D71" i="40"/>
  <c r="Q71" i="40" s="1"/>
  <c r="BD70" i="40"/>
  <c r="BC70" i="40"/>
  <c r="O70" i="40"/>
  <c r="R70" i="40" s="1"/>
  <c r="BD69" i="40"/>
  <c r="BC69" i="40"/>
  <c r="BD68" i="40"/>
  <c r="BC68" i="40"/>
  <c r="BD67" i="40"/>
  <c r="BC67" i="40"/>
  <c r="L67" i="40"/>
  <c r="K67" i="40"/>
  <c r="BD66" i="40"/>
  <c r="BC66" i="40"/>
  <c r="L66" i="40"/>
  <c r="K66" i="40"/>
  <c r="BD65" i="40"/>
  <c r="BC65" i="40"/>
  <c r="L65" i="40"/>
  <c r="K65" i="40"/>
  <c r="BD64" i="40"/>
  <c r="BC64" i="40"/>
  <c r="L64" i="40"/>
  <c r="K64" i="40"/>
  <c r="BD63" i="40"/>
  <c r="BC63" i="40"/>
  <c r="L63" i="40"/>
  <c r="K63" i="40"/>
  <c r="BD62" i="40"/>
  <c r="BC62" i="40"/>
  <c r="L62" i="40"/>
  <c r="K62" i="40"/>
  <c r="BD61" i="40"/>
  <c r="BC61" i="40"/>
  <c r="L61" i="40"/>
  <c r="K61" i="40"/>
  <c r="BD60" i="40"/>
  <c r="BC60" i="40"/>
  <c r="L60" i="40"/>
  <c r="K60" i="40"/>
  <c r="BD59" i="40"/>
  <c r="BC59" i="40"/>
  <c r="L59" i="40"/>
  <c r="K59" i="40"/>
  <c r="BD58" i="40"/>
  <c r="BC58" i="40"/>
  <c r="L58" i="40"/>
  <c r="K58" i="40"/>
  <c r="BD57" i="40"/>
  <c r="BC57" i="40"/>
  <c r="L57" i="40"/>
  <c r="K57" i="40"/>
  <c r="BD56" i="40"/>
  <c r="BC56" i="40"/>
  <c r="L56" i="40"/>
  <c r="K56" i="40"/>
  <c r="BD55" i="40"/>
  <c r="BC55" i="40"/>
  <c r="L55" i="40"/>
  <c r="BD54" i="40"/>
  <c r="BC54" i="40"/>
  <c r="BD53" i="40"/>
  <c r="BC53" i="40"/>
  <c r="BD52" i="40"/>
  <c r="BC52" i="40"/>
  <c r="BD51" i="40"/>
  <c r="BC51" i="40"/>
  <c r="BD50" i="40"/>
  <c r="BC50" i="40"/>
  <c r="BD49" i="40"/>
  <c r="BC49" i="40"/>
  <c r="I49" i="40"/>
  <c r="H49" i="40"/>
  <c r="D49" i="40"/>
  <c r="F49" i="40" s="1"/>
  <c r="BD48" i="40"/>
  <c r="BC48" i="40"/>
  <c r="I48" i="40"/>
  <c r="H48" i="40"/>
  <c r="D48" i="40"/>
  <c r="F48" i="40" s="1"/>
  <c r="BD47" i="40"/>
  <c r="BC47" i="40"/>
  <c r="I47" i="40"/>
  <c r="H47" i="40"/>
  <c r="D47" i="40"/>
  <c r="F47" i="40" s="1"/>
  <c r="BD46" i="40"/>
  <c r="BC46" i="40"/>
  <c r="I46" i="40"/>
  <c r="H46" i="40"/>
  <c r="D46" i="40"/>
  <c r="F46" i="40" s="1"/>
  <c r="BD45" i="40"/>
  <c r="BC45" i="40"/>
  <c r="I45" i="40"/>
  <c r="H45" i="40"/>
  <c r="D45" i="40"/>
  <c r="F45" i="40" s="1"/>
  <c r="BD44" i="40"/>
  <c r="BC44" i="40"/>
  <c r="I44" i="40"/>
  <c r="H44" i="40"/>
  <c r="D44" i="40"/>
  <c r="F44" i="40" s="1"/>
  <c r="BD43" i="40"/>
  <c r="BC43" i="40"/>
  <c r="I43" i="40"/>
  <c r="H43" i="40"/>
  <c r="D43" i="40"/>
  <c r="F43" i="40" s="1"/>
  <c r="BD42" i="40"/>
  <c r="BC42" i="40"/>
  <c r="BD41" i="40"/>
  <c r="BC41" i="40"/>
  <c r="BD40" i="40"/>
  <c r="BC40" i="40"/>
  <c r="BD39" i="40"/>
  <c r="BC39" i="40"/>
  <c r="BD38" i="40"/>
  <c r="BC38" i="40"/>
  <c r="AU38" i="40"/>
  <c r="BE71" i="40" s="1"/>
  <c r="AT38" i="40"/>
  <c r="BE70" i="40" s="1"/>
  <c r="AS38" i="40"/>
  <c r="BE69" i="40" s="1"/>
  <c r="AR38" i="40"/>
  <c r="BE68" i="40" s="1"/>
  <c r="AQ38" i="40"/>
  <c r="BE67" i="40" s="1"/>
  <c r="AO38" i="40"/>
  <c r="AN38" i="40"/>
  <c r="AM38" i="40"/>
  <c r="AL38" i="40"/>
  <c r="AK38" i="40"/>
  <c r="BD37" i="40"/>
  <c r="BC37" i="40"/>
  <c r="AU37" i="40"/>
  <c r="BE65" i="40" s="1"/>
  <c r="AT37" i="40"/>
  <c r="BE64" i="40" s="1"/>
  <c r="AS37" i="40"/>
  <c r="BE63" i="40" s="1"/>
  <c r="AR37" i="40"/>
  <c r="BE62" i="40" s="1"/>
  <c r="AQ37" i="40"/>
  <c r="BE61" i="40" s="1"/>
  <c r="AO37" i="40"/>
  <c r="AN37" i="40"/>
  <c r="AM37" i="40"/>
  <c r="AL37" i="40"/>
  <c r="AK37" i="40"/>
  <c r="BD36" i="40"/>
  <c r="BC36" i="40"/>
  <c r="AU36" i="40"/>
  <c r="BE59" i="40" s="1"/>
  <c r="AT36" i="40"/>
  <c r="BE58" i="40" s="1"/>
  <c r="AS36" i="40"/>
  <c r="BE57" i="40" s="1"/>
  <c r="AR36" i="40"/>
  <c r="BE56" i="40" s="1"/>
  <c r="AQ36" i="40"/>
  <c r="BE55" i="40" s="1"/>
  <c r="AO36" i="40"/>
  <c r="AN36" i="40"/>
  <c r="AM36" i="40"/>
  <c r="AL36" i="40"/>
  <c r="AK36" i="40"/>
  <c r="BD35" i="40"/>
  <c r="BC35" i="40"/>
  <c r="AU35" i="40"/>
  <c r="BE53" i="40" s="1"/>
  <c r="AT35" i="40"/>
  <c r="BE52" i="40" s="1"/>
  <c r="AS35" i="40"/>
  <c r="BE51" i="40" s="1"/>
  <c r="AR35" i="40"/>
  <c r="BE50" i="40" s="1"/>
  <c r="AQ35" i="40"/>
  <c r="BE49" i="40" s="1"/>
  <c r="AO35" i="40"/>
  <c r="AN35" i="40"/>
  <c r="AM35" i="40"/>
  <c r="AL35" i="40"/>
  <c r="AK35" i="40"/>
  <c r="BD34" i="40"/>
  <c r="BC34" i="40"/>
  <c r="AU34" i="40"/>
  <c r="BE47" i="40" s="1"/>
  <c r="AT34" i="40"/>
  <c r="BE46" i="40" s="1"/>
  <c r="AS34" i="40"/>
  <c r="BE45" i="40" s="1"/>
  <c r="AR34" i="40"/>
  <c r="BE44" i="40" s="1"/>
  <c r="AQ34" i="40"/>
  <c r="BE43" i="40" s="1"/>
  <c r="AO34" i="40"/>
  <c r="AN34" i="40"/>
  <c r="AM34" i="40"/>
  <c r="AL34" i="40"/>
  <c r="AK34" i="40"/>
  <c r="BD33" i="40"/>
  <c r="BC33" i="40"/>
  <c r="BD32" i="40"/>
  <c r="BC32" i="40"/>
  <c r="BD31" i="40"/>
  <c r="BC31" i="40"/>
  <c r="BD30" i="40"/>
  <c r="BC30" i="40"/>
  <c r="D30" i="40"/>
  <c r="D40" i="40" s="1"/>
  <c r="BD29" i="40"/>
  <c r="BC29" i="40"/>
  <c r="Q29" i="40"/>
  <c r="G29" i="40"/>
  <c r="F29" i="40"/>
  <c r="E29" i="40"/>
  <c r="BE28" i="40"/>
  <c r="BD28" i="40"/>
  <c r="BC28" i="40"/>
  <c r="Q28" i="40"/>
  <c r="G28" i="40"/>
  <c r="F28" i="40"/>
  <c r="E28" i="40"/>
  <c r="BE27" i="40"/>
  <c r="BD27" i="40"/>
  <c r="BC27" i="40"/>
  <c r="Q27" i="40"/>
  <c r="G27" i="40"/>
  <c r="F27" i="40"/>
  <c r="E27" i="40"/>
  <c r="BE26" i="40"/>
  <c r="BD26" i="40"/>
  <c r="BC26" i="40"/>
  <c r="Q26" i="40"/>
  <c r="G26" i="40"/>
  <c r="F26" i="40"/>
  <c r="E26" i="40"/>
  <c r="BE25" i="40"/>
  <c r="BD25" i="40"/>
  <c r="BC25" i="40"/>
  <c r="Q25" i="40"/>
  <c r="G25" i="40"/>
  <c r="F25" i="40"/>
  <c r="E25" i="40"/>
  <c r="BE24" i="40"/>
  <c r="BD24" i="40"/>
  <c r="BC24" i="40"/>
  <c r="Q24" i="40"/>
  <c r="G24" i="40"/>
  <c r="F24" i="40"/>
  <c r="E24" i="40"/>
  <c r="BE23" i="40"/>
  <c r="BD23" i="40"/>
  <c r="BC23" i="40"/>
  <c r="E23" i="40"/>
  <c r="BE22" i="40"/>
  <c r="BD22" i="40"/>
  <c r="BC22" i="40"/>
  <c r="BC21" i="40"/>
  <c r="BA54" i="40" s="1"/>
  <c r="BB21" i="40"/>
  <c r="D21" i="40"/>
  <c r="BC20" i="40"/>
  <c r="AZ78" i="40" s="1"/>
  <c r="BB20" i="40"/>
  <c r="D20" i="40"/>
  <c r="O28" i="40" s="1"/>
  <c r="BE35" i="40" s="1"/>
  <c r="W18" i="40"/>
  <c r="V18" i="40"/>
  <c r="U18" i="40"/>
  <c r="T18" i="40"/>
  <c r="S18" i="40"/>
  <c r="Q18" i="40"/>
  <c r="W17" i="40"/>
  <c r="V17" i="40"/>
  <c r="U17" i="40"/>
  <c r="T17" i="40"/>
  <c r="S17" i="40"/>
  <c r="Q17" i="40"/>
  <c r="W16" i="40"/>
  <c r="V16" i="40"/>
  <c r="U16" i="40"/>
  <c r="T16" i="40"/>
  <c r="S16" i="40"/>
  <c r="Q16" i="40"/>
  <c r="W15" i="40"/>
  <c r="V15" i="40"/>
  <c r="U15" i="40"/>
  <c r="T15" i="40"/>
  <c r="S15" i="40"/>
  <c r="Q15" i="40"/>
  <c r="W14" i="40"/>
  <c r="V14" i="40"/>
  <c r="U14" i="40"/>
  <c r="T14" i="40"/>
  <c r="S14" i="40"/>
  <c r="Q14" i="40"/>
  <c r="W13" i="40"/>
  <c r="V13" i="40"/>
  <c r="U13" i="40"/>
  <c r="T13" i="40"/>
  <c r="S13" i="40"/>
  <c r="Q13" i="40"/>
  <c r="AZ24" i="40" l="1"/>
  <c r="AZ25" i="40"/>
  <c r="AZ63" i="40"/>
  <c r="AZ70" i="40"/>
  <c r="AZ53" i="40"/>
  <c r="AZ50" i="40"/>
  <c r="AZ74" i="40"/>
  <c r="AZ28" i="40"/>
  <c r="AZ61" i="40"/>
  <c r="Q70" i="40"/>
  <c r="Q79" i="40" s="1"/>
  <c r="D109" i="40" s="1"/>
  <c r="AM30" i="40"/>
  <c r="AN30" i="40"/>
  <c r="O24" i="40"/>
  <c r="BE31" i="40" s="1"/>
  <c r="O25" i="40"/>
  <c r="BE32" i="40" s="1"/>
  <c r="S92" i="40"/>
  <c r="BE86" i="40" s="1"/>
  <c r="I50" i="40"/>
  <c r="BE78" i="40" s="1"/>
  <c r="Q92" i="40"/>
  <c r="BE84" i="40" s="1"/>
  <c r="BA62" i="40"/>
  <c r="BA23" i="40"/>
  <c r="BA31" i="40"/>
  <c r="AZ67" i="40"/>
  <c r="BA24" i="40"/>
  <c r="BA27" i="40"/>
  <c r="BA43" i="40"/>
  <c r="BA47" i="40"/>
  <c r="R79" i="40"/>
  <c r="BE83" i="40" s="1"/>
  <c r="R92" i="40"/>
  <c r="BE85" i="40" s="1"/>
  <c r="BA100" i="40"/>
  <c r="O27" i="40"/>
  <c r="BE34" i="40" s="1"/>
  <c r="O39" i="40"/>
  <c r="O38" i="40"/>
  <c r="BE66" i="40" s="1"/>
  <c r="O37" i="40"/>
  <c r="BE60" i="40" s="1"/>
  <c r="O36" i="40"/>
  <c r="BE54" i="40" s="1"/>
  <c r="O35" i="40"/>
  <c r="BE48" i="40" s="1"/>
  <c r="O34" i="40"/>
  <c r="BE42" i="40" s="1"/>
  <c r="O33" i="40"/>
  <c r="O29" i="40"/>
  <c r="AZ100" i="40"/>
  <c r="AZ96" i="40"/>
  <c r="AZ64" i="40"/>
  <c r="AZ62" i="40"/>
  <c r="AZ58" i="40"/>
  <c r="AZ54" i="40"/>
  <c r="AZ47" i="40"/>
  <c r="AZ43" i="40"/>
  <c r="AZ31" i="40"/>
  <c r="AZ27" i="40"/>
  <c r="AZ99" i="40"/>
  <c r="AZ95" i="40"/>
  <c r="AZ91" i="40"/>
  <c r="AZ90" i="40"/>
  <c r="AZ89" i="40"/>
  <c r="AZ88" i="40"/>
  <c r="AZ87" i="40"/>
  <c r="AZ86" i="40"/>
  <c r="AZ85" i="40"/>
  <c r="AZ84" i="40"/>
  <c r="AZ83" i="40"/>
  <c r="AZ82" i="40"/>
  <c r="AZ80" i="40"/>
  <c r="AZ79" i="40"/>
  <c r="AZ77" i="40"/>
  <c r="AZ75" i="40"/>
  <c r="AZ73" i="40"/>
  <c r="AZ71" i="40"/>
  <c r="AZ69" i="40"/>
  <c r="AZ65" i="40"/>
  <c r="AZ59" i="40"/>
  <c r="AZ55" i="40"/>
  <c r="AZ52" i="40"/>
  <c r="AZ46" i="40"/>
  <c r="AZ42" i="40"/>
  <c r="AZ40" i="40"/>
  <c r="AZ30" i="40"/>
  <c r="AZ98" i="40"/>
  <c r="AZ94" i="40"/>
  <c r="AZ93" i="40"/>
  <c r="AZ92" i="40"/>
  <c r="AZ68" i="40"/>
  <c r="AZ66" i="40"/>
  <c r="AZ60" i="40"/>
  <c r="AZ56" i="40"/>
  <c r="AZ51" i="40"/>
  <c r="AZ49" i="40"/>
  <c r="AZ45" i="40"/>
  <c r="AZ39" i="40"/>
  <c r="AZ38" i="40"/>
  <c r="AZ37" i="40"/>
  <c r="AZ36" i="40"/>
  <c r="AZ35" i="40"/>
  <c r="AZ34" i="40"/>
  <c r="AZ33" i="40"/>
  <c r="AZ29" i="40"/>
  <c r="AZ22" i="40"/>
  <c r="AK30" i="40"/>
  <c r="AO30" i="40"/>
  <c r="BA25" i="40"/>
  <c r="O26" i="40"/>
  <c r="BE33" i="40" s="1"/>
  <c r="AZ26" i="40"/>
  <c r="AZ41" i="40"/>
  <c r="AZ72" i="40"/>
  <c r="AZ76" i="40"/>
  <c r="AZ81" i="40"/>
  <c r="BA99" i="40"/>
  <c r="BA95" i="40"/>
  <c r="BA91" i="40"/>
  <c r="BA90" i="40"/>
  <c r="BA89" i="40"/>
  <c r="BA88" i="40"/>
  <c r="BA87" i="40"/>
  <c r="BA86" i="40"/>
  <c r="BA85" i="40"/>
  <c r="BA84" i="40"/>
  <c r="BA83" i="40"/>
  <c r="BA82" i="40"/>
  <c r="BA80" i="40"/>
  <c r="BA79" i="40"/>
  <c r="BA77" i="40"/>
  <c r="BA75" i="40"/>
  <c r="BA73" i="40"/>
  <c r="BA71" i="40"/>
  <c r="BA69" i="40"/>
  <c r="BA65" i="40"/>
  <c r="BA59" i="40"/>
  <c r="BA55" i="40"/>
  <c r="BA52" i="40"/>
  <c r="BA46" i="40"/>
  <c r="BA42" i="40"/>
  <c r="BA40" i="40"/>
  <c r="BA30" i="40"/>
  <c r="BA26" i="40"/>
  <c r="BA98" i="40"/>
  <c r="BA94" i="40"/>
  <c r="BA93" i="40"/>
  <c r="BA92" i="40"/>
  <c r="BA68" i="40"/>
  <c r="BA66" i="40"/>
  <c r="BA60" i="40"/>
  <c r="BA56" i="40"/>
  <c r="BA51" i="40"/>
  <c r="BA49" i="40"/>
  <c r="BA45" i="40"/>
  <c r="BA39" i="40"/>
  <c r="BA38" i="40"/>
  <c r="BA37" i="40"/>
  <c r="BA36" i="40"/>
  <c r="BA35" i="40"/>
  <c r="BA34" i="40"/>
  <c r="BA33" i="40"/>
  <c r="BA29" i="40"/>
  <c r="BA97" i="40"/>
  <c r="BA81" i="40"/>
  <c r="BA78" i="40"/>
  <c r="BA76" i="40"/>
  <c r="BA74" i="40"/>
  <c r="BA72" i="40"/>
  <c r="BA70" i="40"/>
  <c r="BA67" i="40"/>
  <c r="BA63" i="40"/>
  <c r="BA61" i="40"/>
  <c r="BA57" i="40"/>
  <c r="BA53" i="40"/>
  <c r="BA50" i="40"/>
  <c r="BA48" i="40"/>
  <c r="BA44" i="40"/>
  <c r="BA41" i="40"/>
  <c r="BA32" i="40"/>
  <c r="BA28" i="40"/>
  <c r="BA22" i="40"/>
  <c r="O23" i="40"/>
  <c r="AZ23" i="40"/>
  <c r="AZ32" i="40"/>
  <c r="H50" i="40"/>
  <c r="BE79" i="40" s="1"/>
  <c r="AZ44" i="40"/>
  <c r="AZ48" i="40"/>
  <c r="AZ57" i="40"/>
  <c r="BA58" i="40"/>
  <c r="BA64" i="40"/>
  <c r="E104" i="40"/>
  <c r="BE88" i="40" s="1"/>
  <c r="BA96" i="40"/>
  <c r="AZ97" i="40"/>
  <c r="M33" i="34"/>
  <c r="L33" i="34"/>
  <c r="K33" i="34"/>
  <c r="J33" i="34"/>
  <c r="I33" i="34"/>
  <c r="BE72" i="40" l="1"/>
  <c r="BE36" i="40"/>
  <c r="BE82" i="40"/>
  <c r="BE30" i="40"/>
  <c r="BE29" i="40"/>
  <c r="O30" i="40"/>
  <c r="O40" i="40" s="1"/>
  <c r="M33" i="39"/>
  <c r="L33" i="39"/>
  <c r="K33" i="39"/>
  <c r="J33" i="39"/>
  <c r="I33" i="39"/>
  <c r="M33" i="31"/>
  <c r="L33" i="31"/>
  <c r="K33" i="31"/>
  <c r="J33" i="31"/>
  <c r="I33" i="31"/>
  <c r="M33" i="28"/>
  <c r="L33" i="28"/>
  <c r="K33" i="28"/>
  <c r="J33" i="28"/>
  <c r="I33" i="28"/>
  <c r="M33" i="33"/>
  <c r="L33" i="33"/>
  <c r="K33" i="33"/>
  <c r="J33" i="33"/>
  <c r="I33" i="33"/>
  <c r="M33" i="24"/>
  <c r="L33" i="24"/>
  <c r="K33" i="24"/>
  <c r="J33" i="24"/>
  <c r="I33" i="24"/>
  <c r="M29" i="34"/>
  <c r="L29" i="34"/>
  <c r="K29" i="34"/>
  <c r="J29" i="34"/>
  <c r="I29" i="34"/>
  <c r="M28" i="34"/>
  <c r="L28" i="34"/>
  <c r="K28" i="34"/>
  <c r="J28" i="34"/>
  <c r="I28" i="34"/>
  <c r="M27" i="34"/>
  <c r="L27" i="34"/>
  <c r="K27" i="34"/>
  <c r="J27" i="34"/>
  <c r="I27" i="34"/>
  <c r="M26" i="34"/>
  <c r="L26" i="34"/>
  <c r="K26" i="34"/>
  <c r="J26" i="34"/>
  <c r="I26" i="34"/>
  <c r="M25" i="34"/>
  <c r="L25" i="34"/>
  <c r="K25" i="34"/>
  <c r="J25" i="34"/>
  <c r="I25" i="34"/>
  <c r="M24" i="34"/>
  <c r="L24" i="34"/>
  <c r="K24" i="34"/>
  <c r="J24" i="34"/>
  <c r="I24" i="34"/>
  <c r="M23" i="34"/>
  <c r="L23" i="34"/>
  <c r="K23" i="34"/>
  <c r="J23" i="34"/>
  <c r="I23" i="34"/>
  <c r="M29" i="32"/>
  <c r="L29" i="32"/>
  <c r="K29" i="32"/>
  <c r="J29" i="32"/>
  <c r="I29" i="32"/>
  <c r="M28" i="32"/>
  <c r="L28" i="32"/>
  <c r="K28" i="32"/>
  <c r="J28" i="32"/>
  <c r="I28" i="32"/>
  <c r="M27" i="32"/>
  <c r="L27" i="32"/>
  <c r="K27" i="32"/>
  <c r="J27" i="32"/>
  <c r="I27" i="32"/>
  <c r="M26" i="32"/>
  <c r="L26" i="32"/>
  <c r="K26" i="32"/>
  <c r="J26" i="32"/>
  <c r="I26" i="32"/>
  <c r="M25" i="32"/>
  <c r="L25" i="32"/>
  <c r="K25" i="32"/>
  <c r="J25" i="32"/>
  <c r="I25" i="32"/>
  <c r="M24" i="32"/>
  <c r="L24" i="32"/>
  <c r="K24" i="32"/>
  <c r="J24" i="32"/>
  <c r="I24" i="32"/>
  <c r="M29" i="39"/>
  <c r="L29" i="39"/>
  <c r="K29" i="39"/>
  <c r="J29" i="39"/>
  <c r="I29" i="39"/>
  <c r="M28" i="39"/>
  <c r="L28" i="39"/>
  <c r="K28" i="39"/>
  <c r="J28" i="39"/>
  <c r="I28" i="39"/>
  <c r="M27" i="39"/>
  <c r="L27" i="39"/>
  <c r="K27" i="39"/>
  <c r="J27" i="39"/>
  <c r="I27" i="39"/>
  <c r="M26" i="39"/>
  <c r="L26" i="39"/>
  <c r="K26" i="39"/>
  <c r="J26" i="39"/>
  <c r="I26" i="39"/>
  <c r="M25" i="39"/>
  <c r="L25" i="39"/>
  <c r="K25" i="39"/>
  <c r="J25" i="39"/>
  <c r="I25" i="39"/>
  <c r="M24" i="39"/>
  <c r="L24" i="39"/>
  <c r="K24" i="39"/>
  <c r="J24" i="39"/>
  <c r="I24" i="39"/>
  <c r="M23" i="39"/>
  <c r="L23" i="39"/>
  <c r="K23" i="39"/>
  <c r="J23" i="39"/>
  <c r="I23" i="39"/>
  <c r="M29" i="31"/>
  <c r="L29" i="31"/>
  <c r="K29" i="31"/>
  <c r="J29" i="31"/>
  <c r="I29" i="31"/>
  <c r="M28" i="31"/>
  <c r="L28" i="31"/>
  <c r="K28" i="31"/>
  <c r="J28" i="31"/>
  <c r="I28" i="31"/>
  <c r="M27" i="31"/>
  <c r="L27" i="31"/>
  <c r="K27" i="31"/>
  <c r="J27" i="31"/>
  <c r="I27" i="31"/>
  <c r="M26" i="31"/>
  <c r="L26" i="31"/>
  <c r="K26" i="31"/>
  <c r="J26" i="31"/>
  <c r="I26" i="31"/>
  <c r="M25" i="31"/>
  <c r="L25" i="31"/>
  <c r="K25" i="31"/>
  <c r="J25" i="31"/>
  <c r="I25" i="31"/>
  <c r="M24" i="31"/>
  <c r="L24" i="31"/>
  <c r="K24" i="31"/>
  <c r="J24" i="31"/>
  <c r="I24" i="31"/>
  <c r="M23" i="31"/>
  <c r="L23" i="31"/>
  <c r="K23" i="31"/>
  <c r="J23" i="31"/>
  <c r="I23" i="31"/>
  <c r="M29" i="28"/>
  <c r="L29" i="28"/>
  <c r="K29" i="28"/>
  <c r="J29" i="28"/>
  <c r="I29" i="28"/>
  <c r="M28" i="28"/>
  <c r="L28" i="28"/>
  <c r="K28" i="28"/>
  <c r="J28" i="28"/>
  <c r="I28" i="28"/>
  <c r="M27" i="28"/>
  <c r="L27" i="28"/>
  <c r="K27" i="28"/>
  <c r="J27" i="28"/>
  <c r="I27" i="28"/>
  <c r="M26" i="28"/>
  <c r="L26" i="28"/>
  <c r="K26" i="28"/>
  <c r="J26" i="28"/>
  <c r="I26" i="28"/>
  <c r="M25" i="28"/>
  <c r="L25" i="28"/>
  <c r="K25" i="28"/>
  <c r="J25" i="28"/>
  <c r="I25" i="28"/>
  <c r="M24" i="28"/>
  <c r="L24" i="28"/>
  <c r="K24" i="28"/>
  <c r="J24" i="28"/>
  <c r="I24" i="28"/>
  <c r="M23" i="28"/>
  <c r="L23" i="28"/>
  <c r="K23" i="28"/>
  <c r="J23" i="28"/>
  <c r="I23" i="28"/>
  <c r="M29" i="33"/>
  <c r="L29" i="33"/>
  <c r="K29" i="33"/>
  <c r="J29" i="33"/>
  <c r="I29" i="33"/>
  <c r="M28" i="33"/>
  <c r="L28" i="33"/>
  <c r="K28" i="33"/>
  <c r="J28" i="33"/>
  <c r="I28" i="33"/>
  <c r="M27" i="33"/>
  <c r="L27" i="33"/>
  <c r="K27" i="33"/>
  <c r="J27" i="33"/>
  <c r="I27" i="33"/>
  <c r="M26" i="33"/>
  <c r="L26" i="33"/>
  <c r="K26" i="33"/>
  <c r="J26" i="33"/>
  <c r="I26" i="33"/>
  <c r="M25" i="33"/>
  <c r="L25" i="33"/>
  <c r="K25" i="33"/>
  <c r="J25" i="33"/>
  <c r="I25" i="33"/>
  <c r="M24" i="33"/>
  <c r="L24" i="33"/>
  <c r="K24" i="33"/>
  <c r="J24" i="33"/>
  <c r="I24" i="33"/>
  <c r="M23" i="33"/>
  <c r="L23" i="33"/>
  <c r="K23" i="33"/>
  <c r="J23" i="33"/>
  <c r="I23" i="33"/>
  <c r="M29" i="24"/>
  <c r="L29" i="24"/>
  <c r="K29" i="24"/>
  <c r="J29" i="24"/>
  <c r="I29" i="24"/>
  <c r="M28" i="24"/>
  <c r="L28" i="24"/>
  <c r="K28" i="24"/>
  <c r="J28" i="24"/>
  <c r="I28" i="24"/>
  <c r="M27" i="24"/>
  <c r="L27" i="24"/>
  <c r="K27" i="24"/>
  <c r="J27" i="24"/>
  <c r="I27" i="24"/>
  <c r="M26" i="24"/>
  <c r="L26" i="24"/>
  <c r="K26" i="24"/>
  <c r="J26" i="24"/>
  <c r="I26" i="24"/>
  <c r="M25" i="24"/>
  <c r="L25" i="24"/>
  <c r="K25" i="24"/>
  <c r="J25" i="24"/>
  <c r="I25" i="24"/>
  <c r="M24" i="24"/>
  <c r="L24" i="24"/>
  <c r="K24" i="24"/>
  <c r="J24" i="24"/>
  <c r="I24" i="24"/>
  <c r="M23" i="24"/>
  <c r="L23" i="24"/>
  <c r="K23" i="24"/>
  <c r="J23" i="24"/>
  <c r="I23" i="24"/>
  <c r="CS104" i="4" l="1"/>
  <c r="CT104" i="4"/>
  <c r="CS105" i="4"/>
  <c r="CT105" i="4"/>
  <c r="CS106" i="4"/>
  <c r="CT106" i="4"/>
  <c r="CS107" i="4"/>
  <c r="CT107" i="4"/>
  <c r="CS108" i="4"/>
  <c r="CT108" i="4"/>
  <c r="CS109" i="4"/>
  <c r="CT109" i="4"/>
  <c r="CS110" i="4"/>
  <c r="CT110" i="4"/>
  <c r="CS111" i="4"/>
  <c r="CT111" i="4"/>
  <c r="DD97" i="4"/>
  <c r="DD96" i="4"/>
  <c r="DD95" i="4"/>
  <c r="DD94" i="4"/>
  <c r="DD93" i="4"/>
  <c r="DD85" i="4"/>
  <c r="DD86" i="4"/>
  <c r="DD87" i="4"/>
  <c r="DD88" i="4"/>
  <c r="DD89" i="4"/>
  <c r="DD90" i="4"/>
  <c r="DD91" i="4"/>
  <c r="DD81" i="4"/>
  <c r="DD82" i="4"/>
  <c r="DD83" i="4"/>
  <c r="DD84" i="4"/>
  <c r="DD80" i="4"/>
  <c r="DD78" i="4"/>
  <c r="DD77" i="4"/>
  <c r="DD76" i="4"/>
  <c r="DD75" i="4"/>
  <c r="DD74" i="4"/>
  <c r="DD73" i="4"/>
  <c r="DD72" i="4"/>
  <c r="DD71" i="4" l="1"/>
  <c r="DD70" i="4"/>
  <c r="DD69" i="4"/>
  <c r="DD68" i="4"/>
  <c r="DD67" i="4"/>
  <c r="DD65" i="4"/>
  <c r="DD64" i="4"/>
  <c r="DD63" i="4"/>
  <c r="DD62" i="4"/>
  <c r="DD61" i="4"/>
  <c r="DD60" i="4"/>
  <c r="DD59" i="4"/>
  <c r="DD55" i="4" l="1"/>
  <c r="DD56" i="4"/>
  <c r="DD57" i="4"/>
  <c r="DD58" i="4"/>
  <c r="DD51" i="4"/>
  <c r="DD52" i="4"/>
  <c r="DD53" i="4"/>
  <c r="DD54" i="4"/>
  <c r="DD50" i="4"/>
  <c r="DD48" i="4"/>
  <c r="DD42" i="4"/>
  <c r="DD43" i="4"/>
  <c r="DD44" i="4"/>
  <c r="DD45" i="4"/>
  <c r="DD46" i="4"/>
  <c r="DD47" i="4"/>
  <c r="D104" i="39" l="1"/>
  <c r="BE87" i="39" s="1"/>
  <c r="BE100" i="39"/>
  <c r="BC100" i="39"/>
  <c r="BE99" i="39"/>
  <c r="BC99" i="39"/>
  <c r="BE98" i="39"/>
  <c r="BC98" i="39"/>
  <c r="BE97" i="39"/>
  <c r="BC97" i="39"/>
  <c r="BE96" i="39"/>
  <c r="BC96" i="39"/>
  <c r="BE95" i="39"/>
  <c r="BC95" i="39"/>
  <c r="BE94" i="39"/>
  <c r="BC94" i="39"/>
  <c r="BE93" i="39"/>
  <c r="BC93" i="39"/>
  <c r="BE92" i="39"/>
  <c r="BC92" i="39"/>
  <c r="BE91" i="39"/>
  <c r="BC91" i="39"/>
  <c r="S91" i="39"/>
  <c r="R91" i="39"/>
  <c r="Q91" i="39"/>
  <c r="O91" i="39"/>
  <c r="BE90" i="39"/>
  <c r="BC90" i="39"/>
  <c r="S90" i="39"/>
  <c r="R90" i="39"/>
  <c r="Q90" i="39"/>
  <c r="O90" i="39"/>
  <c r="BE89" i="39"/>
  <c r="BC89" i="39"/>
  <c r="S89" i="39"/>
  <c r="R89" i="39"/>
  <c r="Q89" i="39"/>
  <c r="O89" i="39"/>
  <c r="BD88" i="39"/>
  <c r="S88" i="39"/>
  <c r="R88" i="39"/>
  <c r="Q88" i="39"/>
  <c r="O88" i="39"/>
  <c r="BD87" i="39"/>
  <c r="S87" i="39"/>
  <c r="R87" i="39"/>
  <c r="Q87" i="39"/>
  <c r="O87" i="39"/>
  <c r="BD86" i="39"/>
  <c r="S86" i="39"/>
  <c r="R86" i="39"/>
  <c r="Q86" i="39"/>
  <c r="O86" i="39"/>
  <c r="BD85" i="39"/>
  <c r="S85" i="39"/>
  <c r="R85" i="39"/>
  <c r="Q85" i="39"/>
  <c r="O85" i="39"/>
  <c r="BD84" i="39"/>
  <c r="S84" i="39"/>
  <c r="R84" i="39"/>
  <c r="Q84" i="39"/>
  <c r="O84" i="39"/>
  <c r="BD83" i="39"/>
  <c r="S83" i="39"/>
  <c r="O83" i="39"/>
  <c r="R83" i="39" s="1"/>
  <c r="BD82" i="39"/>
  <c r="BD81" i="39"/>
  <c r="BB81" i="39"/>
  <c r="BC81" i="39" s="1"/>
  <c r="BD80" i="39"/>
  <c r="BB80" i="39"/>
  <c r="BC80" i="39" s="1"/>
  <c r="BD79" i="39"/>
  <c r="BD78" i="39"/>
  <c r="O78" i="39"/>
  <c r="E78" i="39"/>
  <c r="R78" i="39" s="1"/>
  <c r="D78" i="39"/>
  <c r="Q78" i="39" s="1"/>
  <c r="BD77" i="39"/>
  <c r="BC77" i="39"/>
  <c r="O77" i="39"/>
  <c r="E77" i="39"/>
  <c r="R77" i="39" s="1"/>
  <c r="D77" i="39"/>
  <c r="Q77" i="39" s="1"/>
  <c r="BD76" i="39"/>
  <c r="BC76" i="39"/>
  <c r="O76" i="39"/>
  <c r="E76" i="39"/>
  <c r="R76" i="39" s="1"/>
  <c r="D76" i="39"/>
  <c r="Q76" i="39" s="1"/>
  <c r="BD75" i="39"/>
  <c r="BC75" i="39"/>
  <c r="O75" i="39"/>
  <c r="E75" i="39"/>
  <c r="R75" i="39" s="1"/>
  <c r="D75" i="39"/>
  <c r="Q75" i="39" s="1"/>
  <c r="BD74" i="39"/>
  <c r="BC74" i="39"/>
  <c r="O74" i="39"/>
  <c r="E74" i="39"/>
  <c r="R74" i="39" s="1"/>
  <c r="D74" i="39"/>
  <c r="Q74" i="39" s="1"/>
  <c r="BD73" i="39"/>
  <c r="BC73" i="39"/>
  <c r="O73" i="39"/>
  <c r="E73" i="39"/>
  <c r="R73" i="39" s="1"/>
  <c r="D73" i="39"/>
  <c r="Q73" i="39" s="1"/>
  <c r="BD72" i="39"/>
  <c r="BC72" i="39"/>
  <c r="O72" i="39"/>
  <c r="E72" i="39"/>
  <c r="R72" i="39" s="1"/>
  <c r="D72" i="39"/>
  <c r="Q72" i="39" s="1"/>
  <c r="BD71" i="39"/>
  <c r="BC71" i="39"/>
  <c r="O71" i="39"/>
  <c r="E71" i="39"/>
  <c r="R71" i="39" s="1"/>
  <c r="D71" i="39"/>
  <c r="Q71" i="39" s="1"/>
  <c r="BD70" i="39"/>
  <c r="BC70" i="39"/>
  <c r="O70" i="39"/>
  <c r="E70" i="39"/>
  <c r="R70" i="39" s="1"/>
  <c r="D70" i="39"/>
  <c r="Q70" i="39" s="1"/>
  <c r="BD69" i="39"/>
  <c r="BC69" i="39"/>
  <c r="BD68" i="39"/>
  <c r="BC68" i="39"/>
  <c r="BD67" i="39"/>
  <c r="BC67" i="39"/>
  <c r="L67" i="39"/>
  <c r="K67" i="39"/>
  <c r="BD66" i="39"/>
  <c r="BC66" i="39"/>
  <c r="L66" i="39"/>
  <c r="K66" i="39"/>
  <c r="BD65" i="39"/>
  <c r="BC65" i="39"/>
  <c r="L65" i="39"/>
  <c r="K65" i="39"/>
  <c r="BD64" i="39"/>
  <c r="BC64" i="39"/>
  <c r="L64" i="39"/>
  <c r="K64" i="39"/>
  <c r="BD63" i="39"/>
  <c r="BC63" i="39"/>
  <c r="L63" i="39"/>
  <c r="K63" i="39"/>
  <c r="BD62" i="39"/>
  <c r="BC62" i="39"/>
  <c r="L62" i="39"/>
  <c r="K62" i="39"/>
  <c r="BD61" i="39"/>
  <c r="BC61" i="39"/>
  <c r="L61" i="39"/>
  <c r="K61" i="39"/>
  <c r="BD60" i="39"/>
  <c r="BC60" i="39"/>
  <c r="L60" i="39"/>
  <c r="K60" i="39"/>
  <c r="BD59" i="39"/>
  <c r="BC59" i="39"/>
  <c r="L59" i="39"/>
  <c r="K59" i="39"/>
  <c r="BD58" i="39"/>
  <c r="BC58" i="39"/>
  <c r="L58" i="39"/>
  <c r="K58" i="39"/>
  <c r="BD57" i="39"/>
  <c r="BC57" i="39"/>
  <c r="L57" i="39"/>
  <c r="K57" i="39"/>
  <c r="BD56" i="39"/>
  <c r="BC56" i="39"/>
  <c r="L56" i="39"/>
  <c r="K56" i="39"/>
  <c r="BD55" i="39"/>
  <c r="BC55" i="39"/>
  <c r="L55" i="39"/>
  <c r="K55" i="39"/>
  <c r="BD54" i="39"/>
  <c r="BC54" i="39"/>
  <c r="BD53" i="39"/>
  <c r="BC53" i="39"/>
  <c r="BD52" i="39"/>
  <c r="BC52" i="39"/>
  <c r="BD51" i="39"/>
  <c r="BC51" i="39"/>
  <c r="BD50" i="39"/>
  <c r="BC50" i="39"/>
  <c r="BD49" i="39"/>
  <c r="BC49" i="39"/>
  <c r="I49" i="39"/>
  <c r="H49" i="39"/>
  <c r="D49" i="39"/>
  <c r="F49" i="39" s="1"/>
  <c r="BD48" i="39"/>
  <c r="BC48" i="39"/>
  <c r="I48" i="39"/>
  <c r="H48" i="39"/>
  <c r="D48" i="39"/>
  <c r="F48" i="39" s="1"/>
  <c r="BD47" i="39"/>
  <c r="BC47" i="39"/>
  <c r="I47" i="39"/>
  <c r="H47" i="39"/>
  <c r="D47" i="39"/>
  <c r="F47" i="39" s="1"/>
  <c r="BD46" i="39"/>
  <c r="BC46" i="39"/>
  <c r="I46" i="39"/>
  <c r="H46" i="39"/>
  <c r="D46" i="39"/>
  <c r="F46" i="39" s="1"/>
  <c r="BD45" i="39"/>
  <c r="BC45" i="39"/>
  <c r="I45" i="39"/>
  <c r="H45" i="39"/>
  <c r="D45" i="39"/>
  <c r="F45" i="39" s="1"/>
  <c r="BD44" i="39"/>
  <c r="BC44" i="39"/>
  <c r="I44" i="39"/>
  <c r="H44" i="39"/>
  <c r="D44" i="39"/>
  <c r="F44" i="39" s="1"/>
  <c r="BD43" i="39"/>
  <c r="BC43" i="39"/>
  <c r="I43" i="39"/>
  <c r="H43" i="39"/>
  <c r="D43" i="39"/>
  <c r="F43" i="39" s="1"/>
  <c r="BD42" i="39"/>
  <c r="BC42" i="39"/>
  <c r="BD41" i="39"/>
  <c r="BC41" i="39"/>
  <c r="BD40" i="39"/>
  <c r="BC40" i="39"/>
  <c r="BD39" i="39"/>
  <c r="BC39" i="39"/>
  <c r="AU39" i="39"/>
  <c r="BE77" i="39" s="1"/>
  <c r="AT39" i="39"/>
  <c r="BE76" i="39" s="1"/>
  <c r="AS39" i="39"/>
  <c r="BE75" i="39" s="1"/>
  <c r="AR39" i="39"/>
  <c r="BE74" i="39" s="1"/>
  <c r="AQ39" i="39"/>
  <c r="BE73" i="39" s="1"/>
  <c r="AO39" i="39"/>
  <c r="AN39" i="39"/>
  <c r="AM39" i="39"/>
  <c r="AL39" i="39"/>
  <c r="AK39" i="39"/>
  <c r="BD38" i="39"/>
  <c r="BC38" i="39"/>
  <c r="AU38" i="39"/>
  <c r="BE71" i="39" s="1"/>
  <c r="AT38" i="39"/>
  <c r="BE70" i="39" s="1"/>
  <c r="AS38" i="39"/>
  <c r="BE69" i="39" s="1"/>
  <c r="AR38" i="39"/>
  <c r="BE68" i="39" s="1"/>
  <c r="AQ38" i="39"/>
  <c r="BE67" i="39" s="1"/>
  <c r="AO38" i="39"/>
  <c r="AN38" i="39"/>
  <c r="AM38" i="39"/>
  <c r="AL38" i="39"/>
  <c r="AK38" i="39"/>
  <c r="BD37" i="39"/>
  <c r="BC37" i="39"/>
  <c r="AU37" i="39"/>
  <c r="BE65" i="39" s="1"/>
  <c r="AT37" i="39"/>
  <c r="BE64" i="39" s="1"/>
  <c r="AS37" i="39"/>
  <c r="BE63" i="39" s="1"/>
  <c r="AR37" i="39"/>
  <c r="BE62" i="39" s="1"/>
  <c r="AQ37" i="39"/>
  <c r="BE61" i="39" s="1"/>
  <c r="AO37" i="39"/>
  <c r="AN37" i="39"/>
  <c r="AM37" i="39"/>
  <c r="AL37" i="39"/>
  <c r="AK37" i="39"/>
  <c r="BD36" i="39"/>
  <c r="BC36" i="39"/>
  <c r="BD35" i="39"/>
  <c r="BC35" i="39"/>
  <c r="BD34" i="39"/>
  <c r="BC34" i="39"/>
  <c r="BD33" i="39"/>
  <c r="BC33" i="39"/>
  <c r="BD32" i="39"/>
  <c r="BC32" i="39"/>
  <c r="BD31" i="39"/>
  <c r="BC31" i="39"/>
  <c r="BD30" i="39"/>
  <c r="BC30" i="39"/>
  <c r="M30" i="39"/>
  <c r="M40" i="39" s="1"/>
  <c r="L30" i="39"/>
  <c r="L40" i="39" s="1"/>
  <c r="K30" i="39"/>
  <c r="K40" i="39" s="1"/>
  <c r="J30" i="39"/>
  <c r="J40" i="39" s="1"/>
  <c r="I30" i="39"/>
  <c r="I40" i="39" s="1"/>
  <c r="D30" i="39"/>
  <c r="D40" i="39" s="1"/>
  <c r="BD29" i="39"/>
  <c r="BC29" i="39"/>
  <c r="Q29" i="39"/>
  <c r="G29" i="39"/>
  <c r="F29" i="39"/>
  <c r="E29" i="39"/>
  <c r="BE28" i="39"/>
  <c r="BD28" i="39"/>
  <c r="BC28" i="39"/>
  <c r="Q28" i="39"/>
  <c r="G28" i="39"/>
  <c r="F28" i="39"/>
  <c r="E28" i="39"/>
  <c r="BE27" i="39"/>
  <c r="BD27" i="39"/>
  <c r="BC27" i="39"/>
  <c r="Q27" i="39"/>
  <c r="G27" i="39"/>
  <c r="F27" i="39"/>
  <c r="E27" i="39"/>
  <c r="BE26" i="39"/>
  <c r="BD26" i="39"/>
  <c r="BC26" i="39"/>
  <c r="Q26" i="39"/>
  <c r="G26" i="39"/>
  <c r="F26" i="39"/>
  <c r="E26" i="39"/>
  <c r="BE25" i="39"/>
  <c r="BD25" i="39"/>
  <c r="BC25" i="39"/>
  <c r="Q25" i="39"/>
  <c r="G25" i="39"/>
  <c r="F25" i="39"/>
  <c r="E25" i="39"/>
  <c r="BE24" i="39"/>
  <c r="BD24" i="39"/>
  <c r="BC24" i="39"/>
  <c r="Q24" i="39"/>
  <c r="G24" i="39"/>
  <c r="F24" i="39"/>
  <c r="E24" i="39"/>
  <c r="BE23" i="39"/>
  <c r="BD23" i="39"/>
  <c r="BC23" i="39"/>
  <c r="Q23" i="39"/>
  <c r="G23" i="39"/>
  <c r="F23" i="39"/>
  <c r="E23" i="39"/>
  <c r="BE22" i="39"/>
  <c r="BD22" i="39"/>
  <c r="BC22" i="39"/>
  <c r="BC21" i="39"/>
  <c r="BA97" i="39" s="1"/>
  <c r="BB21" i="39"/>
  <c r="D21" i="39"/>
  <c r="BC20" i="39"/>
  <c r="AZ92" i="39" s="1"/>
  <c r="BB20" i="39"/>
  <c r="D20" i="39"/>
  <c r="O33" i="39" s="1"/>
  <c r="W18" i="39"/>
  <c r="V18" i="39"/>
  <c r="U18" i="39"/>
  <c r="T18" i="39"/>
  <c r="S18" i="39"/>
  <c r="Q18" i="39"/>
  <c r="W17" i="39"/>
  <c r="V17" i="39"/>
  <c r="U17" i="39"/>
  <c r="T17" i="39"/>
  <c r="S17" i="39"/>
  <c r="Q17" i="39"/>
  <c r="W16" i="39"/>
  <c r="V16" i="39"/>
  <c r="U16" i="39"/>
  <c r="T16" i="39"/>
  <c r="S16" i="39"/>
  <c r="Q16" i="39"/>
  <c r="W15" i="39"/>
  <c r="V15" i="39"/>
  <c r="U15" i="39"/>
  <c r="T15" i="39"/>
  <c r="S15" i="39"/>
  <c r="Q15" i="39"/>
  <c r="W14" i="39"/>
  <c r="V14" i="39"/>
  <c r="U14" i="39"/>
  <c r="T14" i="39"/>
  <c r="S14" i="39"/>
  <c r="Q14" i="39"/>
  <c r="W13" i="39"/>
  <c r="V13" i="39"/>
  <c r="U13" i="39"/>
  <c r="T13" i="39"/>
  <c r="S13" i="39"/>
  <c r="Q13" i="39"/>
  <c r="AZ68" i="39" l="1"/>
  <c r="AZ70" i="39"/>
  <c r="R92" i="39"/>
  <c r="BE85" i="39" s="1"/>
  <c r="O34" i="39"/>
  <c r="BE42" i="39" s="1"/>
  <c r="O37" i="39"/>
  <c r="BE60" i="39" s="1"/>
  <c r="Q83" i="39"/>
  <c r="Q92" i="39" s="1"/>
  <c r="O36" i="39"/>
  <c r="BE54" i="39" s="1"/>
  <c r="AZ56" i="39"/>
  <c r="AN30" i="39"/>
  <c r="AZ30" i="39"/>
  <c r="AM30" i="39"/>
  <c r="AL30" i="39"/>
  <c r="R79" i="39"/>
  <c r="BE83" i="39" s="1"/>
  <c r="S92" i="39"/>
  <c r="BE86" i="39" s="1"/>
  <c r="Q79" i="39"/>
  <c r="AZ37" i="39"/>
  <c r="AZ66" i="39"/>
  <c r="AZ39" i="39"/>
  <c r="AZ51" i="39"/>
  <c r="AZ72" i="39"/>
  <c r="AZ78" i="39"/>
  <c r="AZ94" i="39"/>
  <c r="AZ31" i="39"/>
  <c r="AZ34" i="39"/>
  <c r="AZ36" i="39"/>
  <c r="AZ57" i="39"/>
  <c r="AZ63" i="39"/>
  <c r="AZ93" i="39"/>
  <c r="AZ98" i="39"/>
  <c r="BA62" i="39"/>
  <c r="BA22" i="39"/>
  <c r="BA44" i="39"/>
  <c r="BA48" i="39"/>
  <c r="BA67" i="39"/>
  <c r="BA81" i="39"/>
  <c r="BA27" i="39"/>
  <c r="BA74" i="39"/>
  <c r="BA26" i="39"/>
  <c r="BA30" i="39"/>
  <c r="BA25" i="39"/>
  <c r="BA29" i="39"/>
  <c r="BA43" i="39"/>
  <c r="BA47" i="39"/>
  <c r="BA53" i="39"/>
  <c r="BA23" i="39"/>
  <c r="BA57" i="39"/>
  <c r="BA50" i="39"/>
  <c r="BA24" i="39"/>
  <c r="BA28" i="39"/>
  <c r="BA54" i="39"/>
  <c r="BA64" i="39"/>
  <c r="BA72" i="39"/>
  <c r="BE36" i="39"/>
  <c r="AK30" i="39"/>
  <c r="AO30" i="39"/>
  <c r="BA99" i="39"/>
  <c r="BA95" i="39"/>
  <c r="BA91" i="39"/>
  <c r="BA90" i="39"/>
  <c r="BA89" i="39"/>
  <c r="BA88" i="39"/>
  <c r="BA87" i="39"/>
  <c r="BA86" i="39"/>
  <c r="BA85" i="39"/>
  <c r="BA84" i="39"/>
  <c r="BA83" i="39"/>
  <c r="BA82" i="39"/>
  <c r="BA80" i="39"/>
  <c r="BA79" i="39"/>
  <c r="BA77" i="39"/>
  <c r="BA75" i="39"/>
  <c r="BA73" i="39"/>
  <c r="BA71" i="39"/>
  <c r="BA69" i="39"/>
  <c r="BA65" i="39"/>
  <c r="BA59" i="39"/>
  <c r="BA55" i="39"/>
  <c r="BA52" i="39"/>
  <c r="BA46" i="39"/>
  <c r="BA42" i="39"/>
  <c r="BA40" i="39"/>
  <c r="BA98" i="39"/>
  <c r="BA94" i="39"/>
  <c r="BA93" i="39"/>
  <c r="BA92" i="39"/>
  <c r="BA68" i="39"/>
  <c r="BA66" i="39"/>
  <c r="BA60" i="39"/>
  <c r="BA56" i="39"/>
  <c r="BA51" i="39"/>
  <c r="BA49" i="39"/>
  <c r="BA45" i="39"/>
  <c r="BA39" i="39"/>
  <c r="BA38" i="39"/>
  <c r="BA37" i="39"/>
  <c r="BA36" i="39"/>
  <c r="BA35" i="39"/>
  <c r="BA34" i="39"/>
  <c r="BA33" i="39"/>
  <c r="BA31" i="39"/>
  <c r="AZ32" i="39"/>
  <c r="AZ33" i="39"/>
  <c r="AZ35" i="39"/>
  <c r="AZ38" i="39"/>
  <c r="AZ41" i="39"/>
  <c r="H50" i="39"/>
  <c r="BE79" i="39" s="1"/>
  <c r="BA58" i="39"/>
  <c r="AZ60" i="39"/>
  <c r="AZ61" i="39"/>
  <c r="BA63" i="39"/>
  <c r="BA70" i="39"/>
  <c r="AZ76" i="39"/>
  <c r="BA78" i="39"/>
  <c r="O39" i="39"/>
  <c r="BE72" i="39" s="1"/>
  <c r="O38" i="39"/>
  <c r="BE66" i="39" s="1"/>
  <c r="AZ100" i="39"/>
  <c r="AZ96" i="39"/>
  <c r="AZ64" i="39"/>
  <c r="AZ62" i="39"/>
  <c r="AZ58" i="39"/>
  <c r="AZ54" i="39"/>
  <c r="AZ47" i="39"/>
  <c r="AZ43" i="39"/>
  <c r="AZ99" i="39"/>
  <c r="AZ95" i="39"/>
  <c r="AZ91" i="39"/>
  <c r="AZ90" i="39"/>
  <c r="AZ89" i="39"/>
  <c r="AZ88" i="39"/>
  <c r="AZ87" i="39"/>
  <c r="AZ86" i="39"/>
  <c r="AZ85" i="39"/>
  <c r="AZ84" i="39"/>
  <c r="AZ83" i="39"/>
  <c r="AZ82" i="39"/>
  <c r="AZ80" i="39"/>
  <c r="AZ79" i="39"/>
  <c r="AZ77" i="39"/>
  <c r="AZ75" i="39"/>
  <c r="AZ73" i="39"/>
  <c r="AZ71" i="39"/>
  <c r="AZ69" i="39"/>
  <c r="AZ65" i="39"/>
  <c r="AZ59" i="39"/>
  <c r="AZ55" i="39"/>
  <c r="AZ52" i="39"/>
  <c r="AZ46" i="39"/>
  <c r="AZ42" i="39"/>
  <c r="AZ40" i="39"/>
  <c r="AZ22" i="39"/>
  <c r="O23" i="39"/>
  <c r="AZ23" i="39"/>
  <c r="O24" i="39"/>
  <c r="BE31" i="39" s="1"/>
  <c r="AZ24" i="39"/>
  <c r="O25" i="39"/>
  <c r="BE32" i="39" s="1"/>
  <c r="AZ25" i="39"/>
  <c r="O26" i="39"/>
  <c r="BE33" i="39" s="1"/>
  <c r="AZ26" i="39"/>
  <c r="O27" i="39"/>
  <c r="BE34" i="39" s="1"/>
  <c r="AZ27" i="39"/>
  <c r="O28" i="39"/>
  <c r="BE35" i="39" s="1"/>
  <c r="AZ28" i="39"/>
  <c r="O29" i="39"/>
  <c r="AZ29" i="39"/>
  <c r="BA32" i="39"/>
  <c r="O35" i="39"/>
  <c r="BA41" i="39"/>
  <c r="I50" i="39"/>
  <c r="BE78" i="39" s="1"/>
  <c r="AZ44" i="39"/>
  <c r="AZ45" i="39"/>
  <c r="AZ48" i="39"/>
  <c r="AZ49" i="39"/>
  <c r="AZ50" i="39"/>
  <c r="AZ53" i="39"/>
  <c r="BA61" i="39"/>
  <c r="AZ67" i="39"/>
  <c r="AZ74" i="39"/>
  <c r="BA76" i="39"/>
  <c r="AZ81" i="39"/>
  <c r="E104" i="39"/>
  <c r="BE88" i="39" s="1"/>
  <c r="BA96" i="39"/>
  <c r="AZ97" i="39"/>
  <c r="BA100" i="39"/>
  <c r="DD41" i="4"/>
  <c r="DD40" i="4"/>
  <c r="DD39" i="4"/>
  <c r="BE82" i="39" l="1"/>
  <c r="D109" i="39"/>
  <c r="BE84" i="39"/>
  <c r="BE48" i="39"/>
  <c r="BE29" i="39"/>
  <c r="O30" i="39"/>
  <c r="O40" i="39" s="1"/>
  <c r="BE30" i="39"/>
  <c r="W13" i="34"/>
  <c r="W14" i="34"/>
  <c r="W15" i="34"/>
  <c r="W16" i="34"/>
  <c r="W17" i="34"/>
  <c r="W18" i="34"/>
  <c r="V13" i="34"/>
  <c r="V14" i="34"/>
  <c r="V15" i="34"/>
  <c r="V16" i="34"/>
  <c r="V17" i="34"/>
  <c r="V18" i="34"/>
  <c r="U13" i="34"/>
  <c r="U14" i="34"/>
  <c r="U15" i="34"/>
  <c r="U16" i="34"/>
  <c r="U17" i="34"/>
  <c r="U18" i="34"/>
  <c r="T13" i="34"/>
  <c r="T14" i="34"/>
  <c r="T15" i="34"/>
  <c r="T16" i="34"/>
  <c r="T17" i="34"/>
  <c r="T18" i="34"/>
  <c r="S13" i="34"/>
  <c r="S14" i="34"/>
  <c r="S15" i="34"/>
  <c r="S16" i="34"/>
  <c r="S17" i="34"/>
  <c r="S18" i="34"/>
  <c r="Q13" i="34"/>
  <c r="Q14" i="34"/>
  <c r="Q15" i="34"/>
  <c r="Q16" i="34"/>
  <c r="Q17" i="34"/>
  <c r="Q18" i="34"/>
  <c r="U12" i="34" l="1"/>
  <c r="W12" i="34"/>
  <c r="S12" i="34"/>
  <c r="V12" i="34"/>
  <c r="Q12" i="34"/>
  <c r="T12" i="34"/>
  <c r="D104" i="34" l="1"/>
  <c r="BE87" i="34" s="1"/>
  <c r="BE100" i="34"/>
  <c r="BC100" i="34"/>
  <c r="BE99" i="34"/>
  <c r="BC99" i="34"/>
  <c r="BE98" i="34"/>
  <c r="BC98" i="34"/>
  <c r="BE97" i="34"/>
  <c r="BC97" i="34"/>
  <c r="BE96" i="34"/>
  <c r="BC96" i="34"/>
  <c r="BE95" i="34"/>
  <c r="BC95" i="34"/>
  <c r="BE94" i="34"/>
  <c r="BC94" i="34"/>
  <c r="BE93" i="34"/>
  <c r="BC93" i="34"/>
  <c r="BE92" i="34"/>
  <c r="BC92" i="34"/>
  <c r="BE91" i="34"/>
  <c r="BC91" i="34"/>
  <c r="S91" i="34"/>
  <c r="R91" i="34"/>
  <c r="Q91" i="34"/>
  <c r="O91" i="34"/>
  <c r="BE90" i="34"/>
  <c r="BC90" i="34"/>
  <c r="S90" i="34"/>
  <c r="R90" i="34"/>
  <c r="Q90" i="34"/>
  <c r="O90" i="34"/>
  <c r="BE89" i="34"/>
  <c r="BC89" i="34"/>
  <c r="S89" i="34"/>
  <c r="R89" i="34"/>
  <c r="Q89" i="34"/>
  <c r="O89" i="34"/>
  <c r="BD88" i="34"/>
  <c r="S88" i="34"/>
  <c r="R88" i="34"/>
  <c r="Q88" i="34"/>
  <c r="O88" i="34"/>
  <c r="BD87" i="34"/>
  <c r="S87" i="34"/>
  <c r="R87" i="34"/>
  <c r="Q87" i="34"/>
  <c r="O87" i="34"/>
  <c r="BD86" i="34"/>
  <c r="S86" i="34"/>
  <c r="R86" i="34"/>
  <c r="Q86" i="34"/>
  <c r="O86" i="34"/>
  <c r="BD85" i="34"/>
  <c r="S85" i="34"/>
  <c r="R85" i="34"/>
  <c r="Q85" i="34"/>
  <c r="O85" i="34"/>
  <c r="BD84" i="34"/>
  <c r="S84" i="34"/>
  <c r="R84" i="34"/>
  <c r="Q84" i="34"/>
  <c r="O84" i="34"/>
  <c r="BD83" i="34"/>
  <c r="S83" i="34"/>
  <c r="R83" i="34"/>
  <c r="Q83" i="34"/>
  <c r="O83" i="34"/>
  <c r="BD82" i="34"/>
  <c r="BD81" i="34"/>
  <c r="BB81" i="34"/>
  <c r="BC81" i="34" s="1"/>
  <c r="BD80" i="34"/>
  <c r="BB80" i="34"/>
  <c r="BC80" i="34" s="1"/>
  <c r="BD79" i="34"/>
  <c r="BD78" i="34"/>
  <c r="O78" i="34"/>
  <c r="E78" i="34"/>
  <c r="R78" i="34" s="1"/>
  <c r="D78" i="34"/>
  <c r="Q78" i="34" s="1"/>
  <c r="BD77" i="34"/>
  <c r="BC77" i="34"/>
  <c r="O77" i="34"/>
  <c r="E77" i="34"/>
  <c r="R77" i="34" s="1"/>
  <c r="D77" i="34"/>
  <c r="Q77" i="34" s="1"/>
  <c r="BD76" i="34"/>
  <c r="BC76" i="34"/>
  <c r="O76" i="34"/>
  <c r="E76" i="34"/>
  <c r="R76" i="34" s="1"/>
  <c r="D76" i="34"/>
  <c r="Q76" i="34" s="1"/>
  <c r="BD75" i="34"/>
  <c r="BC75" i="34"/>
  <c r="O75" i="34"/>
  <c r="E75" i="34"/>
  <c r="R75" i="34" s="1"/>
  <c r="D75" i="34"/>
  <c r="Q75" i="34" s="1"/>
  <c r="BD74" i="34"/>
  <c r="BC74" i="34"/>
  <c r="O74" i="34"/>
  <c r="E74" i="34"/>
  <c r="R74" i="34" s="1"/>
  <c r="D74" i="34"/>
  <c r="Q74" i="34" s="1"/>
  <c r="BD73" i="34"/>
  <c r="BC73" i="34"/>
  <c r="O73" i="34"/>
  <c r="E73" i="34"/>
  <c r="R73" i="34" s="1"/>
  <c r="D73" i="34"/>
  <c r="Q73" i="34" s="1"/>
  <c r="BD72" i="34"/>
  <c r="BC72" i="34"/>
  <c r="O72" i="34"/>
  <c r="E72" i="34"/>
  <c r="R72" i="34" s="1"/>
  <c r="D72" i="34"/>
  <c r="Q72" i="34" s="1"/>
  <c r="BD71" i="34"/>
  <c r="BC71" i="34"/>
  <c r="O71" i="34"/>
  <c r="E71" i="34"/>
  <c r="R71" i="34" s="1"/>
  <c r="D71" i="34"/>
  <c r="Q71" i="34" s="1"/>
  <c r="BD70" i="34"/>
  <c r="BC70" i="34"/>
  <c r="O70" i="34"/>
  <c r="E70" i="34"/>
  <c r="R70" i="34" s="1"/>
  <c r="D70" i="34"/>
  <c r="Q70" i="34" s="1"/>
  <c r="BD69" i="34"/>
  <c r="BC69" i="34"/>
  <c r="BD68" i="34"/>
  <c r="BC68" i="34"/>
  <c r="BD67" i="34"/>
  <c r="BC67" i="34"/>
  <c r="L67" i="34"/>
  <c r="K67" i="34"/>
  <c r="BD66" i="34"/>
  <c r="BC66" i="34"/>
  <c r="L66" i="34"/>
  <c r="K66" i="34"/>
  <c r="BD65" i="34"/>
  <c r="BC65" i="34"/>
  <c r="L65" i="34"/>
  <c r="K65" i="34"/>
  <c r="BD64" i="34"/>
  <c r="BC64" i="34"/>
  <c r="L64" i="34"/>
  <c r="K64" i="34"/>
  <c r="BD63" i="34"/>
  <c r="BC63" i="34"/>
  <c r="L63" i="34"/>
  <c r="K63" i="34"/>
  <c r="BD62" i="34"/>
  <c r="BC62" i="34"/>
  <c r="L62" i="34"/>
  <c r="K62" i="34"/>
  <c r="BD61" i="34"/>
  <c r="BC61" i="34"/>
  <c r="L61" i="34"/>
  <c r="K61" i="34"/>
  <c r="BD60" i="34"/>
  <c r="BC60" i="34"/>
  <c r="L60" i="34"/>
  <c r="K60" i="34"/>
  <c r="BD59" i="34"/>
  <c r="BC59" i="34"/>
  <c r="L59" i="34"/>
  <c r="K59" i="34"/>
  <c r="BD58" i="34"/>
  <c r="BC58" i="34"/>
  <c r="L58" i="34"/>
  <c r="K58" i="34"/>
  <c r="BD57" i="34"/>
  <c r="BC57" i="34"/>
  <c r="L57" i="34"/>
  <c r="K57" i="34"/>
  <c r="BD56" i="34"/>
  <c r="BC56" i="34"/>
  <c r="L56" i="34"/>
  <c r="K56" i="34"/>
  <c r="BD55" i="34"/>
  <c r="BC55" i="34"/>
  <c r="L55" i="34"/>
  <c r="BD54" i="34"/>
  <c r="BC54" i="34"/>
  <c r="BD53" i="34"/>
  <c r="BC53" i="34"/>
  <c r="BD52" i="34"/>
  <c r="BC52" i="34"/>
  <c r="BD51" i="34"/>
  <c r="BC51" i="34"/>
  <c r="BD50" i="34"/>
  <c r="BC50" i="34"/>
  <c r="BD49" i="34"/>
  <c r="BC49" i="34"/>
  <c r="I49" i="34"/>
  <c r="H49" i="34"/>
  <c r="D49" i="34"/>
  <c r="F49" i="34" s="1"/>
  <c r="BD48" i="34"/>
  <c r="BC48" i="34"/>
  <c r="I48" i="34"/>
  <c r="H48" i="34"/>
  <c r="D48" i="34"/>
  <c r="F48" i="34" s="1"/>
  <c r="BD47" i="34"/>
  <c r="BC47" i="34"/>
  <c r="I47" i="34"/>
  <c r="H47" i="34"/>
  <c r="D47" i="34"/>
  <c r="F47" i="34" s="1"/>
  <c r="BD46" i="34"/>
  <c r="BC46" i="34"/>
  <c r="I46" i="34"/>
  <c r="H46" i="34"/>
  <c r="D46" i="34"/>
  <c r="F46" i="34" s="1"/>
  <c r="BD45" i="34"/>
  <c r="BC45" i="34"/>
  <c r="I45" i="34"/>
  <c r="H45" i="34"/>
  <c r="D45" i="34"/>
  <c r="F45" i="34" s="1"/>
  <c r="BD44" i="34"/>
  <c r="BC44" i="34"/>
  <c r="I44" i="34"/>
  <c r="H44" i="34"/>
  <c r="D44" i="34"/>
  <c r="F44" i="34" s="1"/>
  <c r="BD43" i="34"/>
  <c r="BC43" i="34"/>
  <c r="I43" i="34"/>
  <c r="BD42" i="34"/>
  <c r="BC42" i="34"/>
  <c r="BD41" i="34"/>
  <c r="BC41" i="34"/>
  <c r="BD40" i="34"/>
  <c r="BC40" i="34"/>
  <c r="BD39" i="34"/>
  <c r="BC39" i="34"/>
  <c r="BD38" i="34"/>
  <c r="BC38" i="34"/>
  <c r="AU38" i="34"/>
  <c r="BE71" i="34" s="1"/>
  <c r="AT38" i="34"/>
  <c r="BE70" i="34" s="1"/>
  <c r="AS38" i="34"/>
  <c r="BE69" i="34" s="1"/>
  <c r="AR38" i="34"/>
  <c r="BE68" i="34" s="1"/>
  <c r="AQ38" i="34"/>
  <c r="BE67" i="34" s="1"/>
  <c r="AO38" i="34"/>
  <c r="AN38" i="34"/>
  <c r="AM38" i="34"/>
  <c r="AL38" i="34"/>
  <c r="AK38" i="34"/>
  <c r="BD37" i="34"/>
  <c r="BC37" i="34"/>
  <c r="AU37" i="34"/>
  <c r="BE65" i="34" s="1"/>
  <c r="AT37" i="34"/>
  <c r="BE64" i="34" s="1"/>
  <c r="AS37" i="34"/>
  <c r="BE63" i="34" s="1"/>
  <c r="AR37" i="34"/>
  <c r="BE62" i="34" s="1"/>
  <c r="AQ37" i="34"/>
  <c r="BE61" i="34" s="1"/>
  <c r="AO37" i="34"/>
  <c r="AN37" i="34"/>
  <c r="AM37" i="34"/>
  <c r="AL37" i="34"/>
  <c r="AK37" i="34"/>
  <c r="BD36" i="34"/>
  <c r="BC36" i="34"/>
  <c r="AU36" i="34"/>
  <c r="BE59" i="34" s="1"/>
  <c r="AT36" i="34"/>
  <c r="BE58" i="34" s="1"/>
  <c r="AS36" i="34"/>
  <c r="BE57" i="34" s="1"/>
  <c r="AR36" i="34"/>
  <c r="BE56" i="34" s="1"/>
  <c r="AQ36" i="34"/>
  <c r="BE55" i="34" s="1"/>
  <c r="AO36" i="34"/>
  <c r="AN36" i="34"/>
  <c r="AM36" i="34"/>
  <c r="AL36" i="34"/>
  <c r="AK36" i="34"/>
  <c r="BD35" i="34"/>
  <c r="BC35" i="34"/>
  <c r="AU35" i="34"/>
  <c r="BE53" i="34" s="1"/>
  <c r="AT35" i="34"/>
  <c r="BE52" i="34" s="1"/>
  <c r="AS35" i="34"/>
  <c r="BE51" i="34" s="1"/>
  <c r="AR35" i="34"/>
  <c r="BE50" i="34" s="1"/>
  <c r="AQ35" i="34"/>
  <c r="BE49" i="34" s="1"/>
  <c r="AO35" i="34"/>
  <c r="AN35" i="34"/>
  <c r="AM35" i="34"/>
  <c r="AL35" i="34"/>
  <c r="AK35" i="34"/>
  <c r="BD34" i="34"/>
  <c r="BC34" i="34"/>
  <c r="BD33" i="34"/>
  <c r="BC33" i="34"/>
  <c r="BD32" i="34"/>
  <c r="BC32" i="34"/>
  <c r="BD31" i="34"/>
  <c r="BC31" i="34"/>
  <c r="BD30" i="34"/>
  <c r="BC30" i="34"/>
  <c r="M30" i="34"/>
  <c r="M40" i="34" s="1"/>
  <c r="L30" i="34"/>
  <c r="L40" i="34" s="1"/>
  <c r="K30" i="34"/>
  <c r="K40" i="34" s="1"/>
  <c r="J30" i="34"/>
  <c r="J40" i="34" s="1"/>
  <c r="I30" i="34"/>
  <c r="I40" i="34" s="1"/>
  <c r="D30" i="34"/>
  <c r="D40" i="34" s="1"/>
  <c r="BD29" i="34"/>
  <c r="BC29" i="34"/>
  <c r="Q29" i="34"/>
  <c r="G29" i="34"/>
  <c r="F29" i="34"/>
  <c r="E29" i="34"/>
  <c r="BE28" i="34"/>
  <c r="BD28" i="34"/>
  <c r="BC28" i="34"/>
  <c r="Q28" i="34"/>
  <c r="G28" i="34"/>
  <c r="F28" i="34"/>
  <c r="E28" i="34"/>
  <c r="BE27" i="34"/>
  <c r="BD27" i="34"/>
  <c r="BC27" i="34"/>
  <c r="Q27" i="34"/>
  <c r="G27" i="34"/>
  <c r="F27" i="34"/>
  <c r="E27" i="34"/>
  <c r="BE26" i="34"/>
  <c r="BD26" i="34"/>
  <c r="BC26" i="34"/>
  <c r="Q26" i="34"/>
  <c r="G26" i="34"/>
  <c r="F26" i="34"/>
  <c r="E26" i="34"/>
  <c r="BE25" i="34"/>
  <c r="BD25" i="34"/>
  <c r="BC25" i="34"/>
  <c r="Q25" i="34"/>
  <c r="G25" i="34"/>
  <c r="F25" i="34"/>
  <c r="E25" i="34"/>
  <c r="BE24" i="34"/>
  <c r="BD24" i="34"/>
  <c r="BC24" i="34"/>
  <c r="Q24" i="34"/>
  <c r="G24" i="34"/>
  <c r="F24" i="34"/>
  <c r="E24" i="34"/>
  <c r="BE23" i="34"/>
  <c r="BD23" i="34"/>
  <c r="BC23" i="34"/>
  <c r="Q23" i="34"/>
  <c r="G23" i="34"/>
  <c r="F23" i="34"/>
  <c r="E23" i="34"/>
  <c r="BE22" i="34"/>
  <c r="BD22" i="34"/>
  <c r="BC22" i="34"/>
  <c r="BC21" i="34"/>
  <c r="BA72" i="34" s="1"/>
  <c r="BB21" i="34"/>
  <c r="D21" i="34"/>
  <c r="BC20" i="34"/>
  <c r="AZ44" i="34" s="1"/>
  <c r="BB20" i="34"/>
  <c r="D20" i="34"/>
  <c r="O39" i="34" s="1"/>
  <c r="AZ36" i="34" l="1"/>
  <c r="AZ92" i="34"/>
  <c r="AZ53" i="34"/>
  <c r="O26" i="34"/>
  <c r="BE33" i="34" s="1"/>
  <c r="O28" i="34"/>
  <c r="BE35" i="34" s="1"/>
  <c r="O36" i="34"/>
  <c r="BE54" i="34" s="1"/>
  <c r="Q92" i="34"/>
  <c r="O34" i="34"/>
  <c r="BE42" i="34" s="1"/>
  <c r="AZ34" i="34"/>
  <c r="O35" i="34"/>
  <c r="BE48" i="34" s="1"/>
  <c r="O33" i="34"/>
  <c r="BE36" i="34" s="1"/>
  <c r="O37" i="34"/>
  <c r="BE60" i="34" s="1"/>
  <c r="S92" i="34"/>
  <c r="BE86" i="34" s="1"/>
  <c r="AN30" i="34"/>
  <c r="R79" i="34"/>
  <c r="BE83" i="34" s="1"/>
  <c r="I50" i="34"/>
  <c r="BE78" i="34" s="1"/>
  <c r="AM30" i="34"/>
  <c r="BA70" i="34"/>
  <c r="BA76" i="34"/>
  <c r="BA97" i="34"/>
  <c r="BA45" i="34"/>
  <c r="BA49" i="34"/>
  <c r="BA74" i="34"/>
  <c r="BA31" i="34"/>
  <c r="BA78" i="34"/>
  <c r="BA96" i="34"/>
  <c r="BA30" i="34"/>
  <c r="BA41" i="34"/>
  <c r="BA61" i="34"/>
  <c r="AZ25" i="34"/>
  <c r="AZ42" i="34"/>
  <c r="AZ56" i="34"/>
  <c r="AZ57" i="34"/>
  <c r="AZ68" i="34"/>
  <c r="AZ81" i="34"/>
  <c r="AZ27" i="34"/>
  <c r="AZ32" i="34"/>
  <c r="AZ33" i="34"/>
  <c r="AZ35" i="34"/>
  <c r="AZ37" i="34"/>
  <c r="AZ55" i="34"/>
  <c r="AZ67" i="34"/>
  <c r="AZ29" i="34"/>
  <c r="AZ38" i="34"/>
  <c r="AZ40" i="34"/>
  <c r="AZ50" i="34"/>
  <c r="AZ98" i="34"/>
  <c r="AK30" i="34"/>
  <c r="AO30" i="34"/>
  <c r="BE72" i="34"/>
  <c r="AL30" i="34"/>
  <c r="Q79" i="34"/>
  <c r="BA99" i="34"/>
  <c r="BA95" i="34"/>
  <c r="BA91" i="34"/>
  <c r="BA90" i="34"/>
  <c r="BA89" i="34"/>
  <c r="BA88" i="34"/>
  <c r="BA87" i="34"/>
  <c r="BA86" i="34"/>
  <c r="BA85" i="34"/>
  <c r="BA84" i="34"/>
  <c r="BA83" i="34"/>
  <c r="BA82" i="34"/>
  <c r="BA80" i="34"/>
  <c r="BA79" i="34"/>
  <c r="BA77" i="34"/>
  <c r="BA75" i="34"/>
  <c r="BA73" i="34"/>
  <c r="BA71" i="34"/>
  <c r="BA69" i="34"/>
  <c r="BA65" i="34"/>
  <c r="BA59" i="34"/>
  <c r="BA55" i="34"/>
  <c r="BA52" i="34"/>
  <c r="BA46" i="34"/>
  <c r="BA42" i="34"/>
  <c r="BA40" i="34"/>
  <c r="BA29" i="34"/>
  <c r="BA28" i="34"/>
  <c r="BA27" i="34"/>
  <c r="BA26" i="34"/>
  <c r="BA25" i="34"/>
  <c r="BA98" i="34"/>
  <c r="BA94" i="34"/>
  <c r="BA93" i="34"/>
  <c r="BA92" i="34"/>
  <c r="BA68" i="34"/>
  <c r="BA66" i="34"/>
  <c r="BA60" i="34"/>
  <c r="BA56" i="34"/>
  <c r="BA32" i="34"/>
  <c r="BA53" i="34"/>
  <c r="BA62" i="34"/>
  <c r="BA64" i="34"/>
  <c r="BA67" i="34"/>
  <c r="AZ22" i="34"/>
  <c r="AZ24" i="34"/>
  <c r="O25" i="34"/>
  <c r="BE32" i="34" s="1"/>
  <c r="O27" i="34"/>
  <c r="BE34" i="34" s="1"/>
  <c r="O29" i="34"/>
  <c r="BA33" i="34"/>
  <c r="BA37" i="34"/>
  <c r="BA38" i="34"/>
  <c r="AZ39" i="34"/>
  <c r="BA57" i="34"/>
  <c r="AZ100" i="34"/>
  <c r="AZ96" i="34"/>
  <c r="AZ64" i="34"/>
  <c r="AZ62" i="34"/>
  <c r="AZ58" i="34"/>
  <c r="AZ54" i="34"/>
  <c r="AZ47" i="34"/>
  <c r="AZ43" i="34"/>
  <c r="AZ30" i="34"/>
  <c r="AZ99" i="34"/>
  <c r="AZ95" i="34"/>
  <c r="AZ91" i="34"/>
  <c r="AZ90" i="34"/>
  <c r="AZ89" i="34"/>
  <c r="AZ88" i="34"/>
  <c r="AZ87" i="34"/>
  <c r="AZ86" i="34"/>
  <c r="AZ85" i="34"/>
  <c r="AZ84" i="34"/>
  <c r="AZ83" i="34"/>
  <c r="AZ82" i="34"/>
  <c r="AZ80" i="34"/>
  <c r="AZ79" i="34"/>
  <c r="AZ77" i="34"/>
  <c r="AZ75" i="34"/>
  <c r="AZ73" i="34"/>
  <c r="AZ71" i="34"/>
  <c r="AZ69" i="34"/>
  <c r="AZ65" i="34"/>
  <c r="AZ59" i="34"/>
  <c r="O23" i="34"/>
  <c r="AZ23" i="34"/>
  <c r="O24" i="34"/>
  <c r="BE31" i="34" s="1"/>
  <c r="BA34" i="34"/>
  <c r="BA35" i="34"/>
  <c r="BA36" i="34"/>
  <c r="O38" i="34"/>
  <c r="BE66" i="34" s="1"/>
  <c r="AZ48" i="34"/>
  <c r="BA50" i="34"/>
  <c r="AZ51" i="34"/>
  <c r="AZ63" i="34"/>
  <c r="AZ66" i="34"/>
  <c r="BA81" i="34"/>
  <c r="R92" i="34"/>
  <c r="BE85" i="34" s="1"/>
  <c r="AZ94" i="34"/>
  <c r="BA22" i="34"/>
  <c r="BA23" i="34"/>
  <c r="BA24" i="34"/>
  <c r="AZ26" i="34"/>
  <c r="AZ28" i="34"/>
  <c r="AZ31" i="34"/>
  <c r="BA39" i="34"/>
  <c r="AZ41" i="34"/>
  <c r="BA43" i="34"/>
  <c r="BA44" i="34"/>
  <c r="AZ45" i="34"/>
  <c r="AZ46" i="34"/>
  <c r="BA47" i="34"/>
  <c r="BA48" i="34"/>
  <c r="AZ49" i="34"/>
  <c r="BA51" i="34"/>
  <c r="AZ52" i="34"/>
  <c r="BA54" i="34"/>
  <c r="BA58" i="34"/>
  <c r="AZ60" i="34"/>
  <c r="AZ61" i="34"/>
  <c r="BA63" i="34"/>
  <c r="AZ70" i="34"/>
  <c r="AZ72" i="34"/>
  <c r="AZ74" i="34"/>
  <c r="AZ76" i="34"/>
  <c r="AZ78" i="34"/>
  <c r="AZ93" i="34"/>
  <c r="AZ97" i="34"/>
  <c r="BA100" i="34"/>
  <c r="BE84" i="34" l="1"/>
  <c r="C109" i="34"/>
  <c r="D109" i="34"/>
  <c r="BE82" i="34"/>
  <c r="BE30" i="34"/>
  <c r="O30" i="34"/>
  <c r="O40" i="34" s="1"/>
  <c r="BE29" i="34"/>
  <c r="DD20" i="4"/>
  <c r="DD21" i="4"/>
  <c r="DD22" i="4"/>
  <c r="DD23" i="4"/>
  <c r="DD24" i="4"/>
  <c r="DD25" i="4"/>
  <c r="DD26" i="4"/>
  <c r="DD27" i="4"/>
  <c r="DD19" i="4"/>
  <c r="DD6" i="4"/>
  <c r="DD7" i="4"/>
  <c r="DD8" i="4"/>
  <c r="DD9" i="4"/>
  <c r="DD10" i="4"/>
  <c r="DD11" i="4"/>
  <c r="DD13" i="4"/>
  <c r="DD14" i="4"/>
  <c r="DD15" i="4"/>
  <c r="DD16" i="4"/>
  <c r="DD17" i="4"/>
  <c r="DD5" i="4"/>
  <c r="CT103" i="4" l="1"/>
  <c r="CS103" i="4"/>
  <c r="CT102" i="4"/>
  <c r="CS102" i="4"/>
  <c r="CT101" i="4"/>
  <c r="CS101" i="4"/>
  <c r="CT100" i="4"/>
  <c r="CS100" i="4"/>
  <c r="CT99" i="4"/>
  <c r="CS99" i="4"/>
  <c r="CT98" i="4"/>
  <c r="CS98" i="4"/>
  <c r="CT97" i="4"/>
  <c r="CS97" i="4"/>
  <c r="CT96" i="4"/>
  <c r="CS96" i="4"/>
  <c r="CT95" i="4"/>
  <c r="CS95" i="4"/>
  <c r="CT94" i="4"/>
  <c r="CS94" i="4"/>
  <c r="CT93" i="4"/>
  <c r="CS93" i="4"/>
  <c r="CT92" i="4"/>
  <c r="CS92" i="4"/>
  <c r="CT91" i="4"/>
  <c r="CS91" i="4"/>
  <c r="CT90" i="4"/>
  <c r="CS90" i="4"/>
  <c r="CT89" i="4"/>
  <c r="CS89" i="4"/>
  <c r="CT88" i="4"/>
  <c r="CS88" i="4"/>
  <c r="CT87" i="4"/>
  <c r="CS87" i="4"/>
  <c r="CT86" i="4"/>
  <c r="CS86" i="4"/>
  <c r="CT85" i="4"/>
  <c r="CS85" i="4"/>
  <c r="CT84" i="4"/>
  <c r="CS84" i="4"/>
  <c r="CT83" i="4"/>
  <c r="CS83" i="4"/>
  <c r="CT82" i="4"/>
  <c r="CS82" i="4"/>
  <c r="CT81" i="4"/>
  <c r="CS81" i="4"/>
  <c r="CT80" i="4"/>
  <c r="CS80" i="4"/>
  <c r="CT79" i="4"/>
  <c r="CS79" i="4"/>
  <c r="CT78" i="4"/>
  <c r="CS78" i="4"/>
  <c r="CT77" i="4"/>
  <c r="CS77" i="4"/>
  <c r="CT76" i="4"/>
  <c r="CS76" i="4"/>
  <c r="CT75" i="4"/>
  <c r="CS75" i="4"/>
  <c r="CT74" i="4"/>
  <c r="CS74" i="4"/>
  <c r="CT73" i="4"/>
  <c r="CS73" i="4"/>
  <c r="CT72" i="4"/>
  <c r="CS72" i="4"/>
  <c r="CT71" i="4"/>
  <c r="CS71" i="4"/>
  <c r="CT70" i="4"/>
  <c r="CS70" i="4"/>
  <c r="CT69" i="4"/>
  <c r="CS69" i="4"/>
  <c r="CT68" i="4"/>
  <c r="CS68" i="4"/>
  <c r="CT67" i="4"/>
  <c r="CS67" i="4"/>
  <c r="CT66" i="4"/>
  <c r="CS66" i="4"/>
  <c r="CT65" i="4"/>
  <c r="CS65" i="4"/>
  <c r="CT64" i="4"/>
  <c r="CS64" i="4"/>
  <c r="CT63" i="4"/>
  <c r="CS63" i="4"/>
  <c r="CT62" i="4"/>
  <c r="CS62" i="4"/>
  <c r="CT61" i="4"/>
  <c r="CS61" i="4"/>
  <c r="CT60" i="4"/>
  <c r="CS60" i="4"/>
  <c r="CT59" i="4"/>
  <c r="CS59" i="4"/>
  <c r="CT58" i="4"/>
  <c r="CS58" i="4"/>
  <c r="CT57" i="4"/>
  <c r="CS57" i="4"/>
  <c r="CT56" i="4"/>
  <c r="CS56" i="4"/>
  <c r="CT55" i="4"/>
  <c r="CS55" i="4"/>
  <c r="CT54" i="4"/>
  <c r="CS54" i="4"/>
  <c r="CT53" i="4"/>
  <c r="CS53" i="4"/>
  <c r="CT52" i="4"/>
  <c r="CS52" i="4"/>
  <c r="CT51" i="4"/>
  <c r="CS51" i="4"/>
  <c r="CT50" i="4"/>
  <c r="CS50" i="4"/>
  <c r="CT49" i="4"/>
  <c r="CS49" i="4"/>
  <c r="CT48" i="4"/>
  <c r="CS48" i="4"/>
  <c r="CT47" i="4"/>
  <c r="CS47" i="4"/>
  <c r="CT46" i="4"/>
  <c r="CS46" i="4"/>
  <c r="CT45" i="4"/>
  <c r="CS45" i="4"/>
  <c r="CT44" i="4"/>
  <c r="CS44" i="4"/>
  <c r="CT43" i="4"/>
  <c r="CS43" i="4"/>
  <c r="CT42" i="4"/>
  <c r="CS42" i="4"/>
  <c r="CT41" i="4"/>
  <c r="CS41" i="4"/>
  <c r="CT40" i="4"/>
  <c r="CS40" i="4"/>
  <c r="CT39" i="4"/>
  <c r="CS39" i="4"/>
  <c r="CT38" i="4"/>
  <c r="CS38" i="4"/>
  <c r="CT37" i="4"/>
  <c r="CS37" i="4"/>
  <c r="CT36" i="4"/>
  <c r="CS36" i="4"/>
  <c r="CT35" i="4"/>
  <c r="CS35" i="4"/>
  <c r="CT34" i="4"/>
  <c r="CS34" i="4"/>
  <c r="CT33" i="4"/>
  <c r="CS33" i="4"/>
  <c r="CT32" i="4"/>
  <c r="CS32" i="4"/>
  <c r="CT31" i="4"/>
  <c r="CS31" i="4"/>
  <c r="CT30" i="4"/>
  <c r="CS30" i="4"/>
  <c r="CT29" i="4"/>
  <c r="CS29" i="4"/>
  <c r="CT28" i="4"/>
  <c r="CS28" i="4"/>
  <c r="CT27" i="4"/>
  <c r="CS27" i="4"/>
  <c r="CT26" i="4"/>
  <c r="CS26" i="4"/>
  <c r="CT25" i="4"/>
  <c r="CS25" i="4"/>
  <c r="CT24" i="4"/>
  <c r="CS24" i="4"/>
  <c r="CT23" i="4"/>
  <c r="CS23" i="4"/>
  <c r="CT22" i="4"/>
  <c r="CS22" i="4"/>
  <c r="CT21" i="4"/>
  <c r="CS21" i="4"/>
  <c r="CT20" i="4"/>
  <c r="CS20" i="4"/>
  <c r="CT19" i="4"/>
  <c r="CS19" i="4"/>
  <c r="CT18" i="4"/>
  <c r="CS18" i="4"/>
  <c r="CT17" i="4"/>
  <c r="CS17" i="4"/>
  <c r="CT16" i="4"/>
  <c r="CS16" i="4"/>
  <c r="CT15" i="4"/>
  <c r="CS15" i="4"/>
  <c r="CT14" i="4"/>
  <c r="CS14" i="4"/>
  <c r="CT13" i="4"/>
  <c r="CS13" i="4"/>
  <c r="CT12" i="4"/>
  <c r="CS12" i="4"/>
  <c r="CT11" i="4"/>
  <c r="CS11" i="4"/>
  <c r="CT10" i="4"/>
  <c r="CS10" i="4"/>
  <c r="CT9" i="4"/>
  <c r="CS9" i="4"/>
  <c r="CT8" i="4"/>
  <c r="CS8" i="4"/>
  <c r="CT7" i="4"/>
  <c r="CS7" i="4"/>
  <c r="CT6" i="4"/>
  <c r="CS6" i="4"/>
  <c r="CT5" i="4"/>
  <c r="CS5" i="4"/>
  <c r="CT4" i="4"/>
  <c r="CS4" i="4"/>
  <c r="AL24" i="32" l="1"/>
  <c r="AM24" i="32"/>
  <c r="AN24" i="32"/>
  <c r="AO24" i="32"/>
  <c r="AL25" i="32"/>
  <c r="AM25" i="32"/>
  <c r="AN25" i="32"/>
  <c r="AO25" i="32"/>
  <c r="AL26" i="32"/>
  <c r="AM26" i="32"/>
  <c r="AN26" i="32"/>
  <c r="AO26" i="32"/>
  <c r="AL27" i="32"/>
  <c r="AM27" i="32"/>
  <c r="AN27" i="32"/>
  <c r="AO27" i="32"/>
  <c r="AL28" i="32"/>
  <c r="AM28" i="32"/>
  <c r="AN28" i="32"/>
  <c r="AO28" i="32"/>
  <c r="AL29" i="32"/>
  <c r="AM29" i="32"/>
  <c r="AN29" i="32"/>
  <c r="AO29" i="32"/>
  <c r="AK24" i="32"/>
  <c r="AK25" i="32"/>
  <c r="AK26" i="32"/>
  <c r="AK27" i="32"/>
  <c r="AK28" i="32"/>
  <c r="AK29" i="32"/>
  <c r="AM140" i="4" l="1"/>
  <c r="AL140" i="4"/>
  <c r="AM139" i="4"/>
  <c r="AL139" i="4"/>
  <c r="AL138" i="4"/>
  <c r="AM138" i="4"/>
  <c r="AM6" i="4"/>
  <c r="AM14" i="4"/>
  <c r="AM22" i="4"/>
  <c r="AM30" i="4"/>
  <c r="AM37" i="4"/>
  <c r="AM45" i="4"/>
  <c r="AM53" i="4"/>
  <c r="AM61" i="4"/>
  <c r="AM69" i="4"/>
  <c r="AM77" i="4"/>
  <c r="AM85" i="4"/>
  <c r="AM93" i="4"/>
  <c r="AM101" i="4"/>
  <c r="AM109" i="4"/>
  <c r="AM117" i="4"/>
  <c r="AM125" i="4"/>
  <c r="AL15" i="4"/>
  <c r="AL23" i="4"/>
  <c r="AL31" i="4"/>
  <c r="AL38" i="4"/>
  <c r="AL46" i="4"/>
  <c r="AL54" i="4"/>
  <c r="AL62" i="4"/>
  <c r="AL70" i="4"/>
  <c r="AL78" i="4"/>
  <c r="AL86" i="4"/>
  <c r="AL94" i="4"/>
  <c r="AL102" i="4"/>
  <c r="AL110" i="4"/>
  <c r="AL118" i="4"/>
  <c r="AL126" i="4"/>
  <c r="AM7" i="4"/>
  <c r="AM15" i="4"/>
  <c r="AM23" i="4"/>
  <c r="AM31" i="4"/>
  <c r="AM38" i="4"/>
  <c r="AM46" i="4"/>
  <c r="AM54" i="4"/>
  <c r="AM62" i="4"/>
  <c r="AM70" i="4"/>
  <c r="AM78" i="4"/>
  <c r="AM86" i="4"/>
  <c r="AM94" i="4"/>
  <c r="AM102" i="4"/>
  <c r="AM110" i="4"/>
  <c r="AM118" i="4"/>
  <c r="AM126" i="4"/>
  <c r="AL16" i="4"/>
  <c r="AL24" i="4"/>
  <c r="AL32" i="4"/>
  <c r="AL39" i="4"/>
  <c r="AL47" i="4"/>
  <c r="AL55" i="4"/>
  <c r="AL63" i="4"/>
  <c r="AL71" i="4"/>
  <c r="AL79" i="4"/>
  <c r="AL87" i="4"/>
  <c r="AL95" i="4"/>
  <c r="AL103" i="4"/>
  <c r="AL111" i="4"/>
  <c r="AL119" i="4"/>
  <c r="AM5" i="4"/>
  <c r="AM16" i="4"/>
  <c r="AM24" i="4"/>
  <c r="AM32" i="4"/>
  <c r="AM39" i="4"/>
  <c r="AM47" i="4"/>
  <c r="AM55" i="4"/>
  <c r="AM63" i="4"/>
  <c r="AM71" i="4"/>
  <c r="AM79" i="4"/>
  <c r="AM87" i="4"/>
  <c r="AM95" i="4"/>
  <c r="AM103" i="4"/>
  <c r="AM111" i="4"/>
  <c r="AM119" i="4"/>
  <c r="AL5" i="4"/>
  <c r="AL9" i="4"/>
  <c r="AL17" i="4"/>
  <c r="AL25" i="4"/>
  <c r="AL33" i="4"/>
  <c r="AL40" i="4"/>
  <c r="AL48" i="4"/>
  <c r="AL56" i="4"/>
  <c r="AL7" i="4"/>
  <c r="AL8" i="4"/>
  <c r="AM8" i="4"/>
  <c r="AL11" i="4"/>
  <c r="AL19" i="4"/>
  <c r="AL27" i="4"/>
  <c r="AL34" i="4"/>
  <c r="AL42" i="4"/>
  <c r="AL50" i="4"/>
  <c r="AL58" i="4"/>
  <c r="AL66" i="4"/>
  <c r="AL74" i="4"/>
  <c r="AL82" i="4"/>
  <c r="AL90" i="4"/>
  <c r="AL98" i="4"/>
  <c r="AL106" i="4"/>
  <c r="AL114" i="4"/>
  <c r="AL122" i="4"/>
  <c r="AM19" i="4"/>
  <c r="AM27" i="4"/>
  <c r="AM34" i="4"/>
  <c r="AM42" i="4"/>
  <c r="AM50" i="4"/>
  <c r="AM58" i="4"/>
  <c r="AM66" i="4"/>
  <c r="AM74" i="4"/>
  <c r="AM82" i="4"/>
  <c r="AM90" i="4"/>
  <c r="AM98" i="4"/>
  <c r="AM106" i="4"/>
  <c r="AM114" i="4"/>
  <c r="AM122" i="4"/>
  <c r="AM12" i="4"/>
  <c r="AM20" i="4"/>
  <c r="AM28" i="4"/>
  <c r="AM35" i="4"/>
  <c r="AM43" i="4"/>
  <c r="AM51" i="4"/>
  <c r="AM59" i="4"/>
  <c r="AM67" i="4"/>
  <c r="AM75" i="4"/>
  <c r="AM83" i="4"/>
  <c r="AM91" i="4"/>
  <c r="AM99" i="4"/>
  <c r="AM107" i="4"/>
  <c r="AM115" i="4"/>
  <c r="AM123" i="4"/>
  <c r="AM11" i="4"/>
  <c r="AL12" i="4"/>
  <c r="AL20" i="4"/>
  <c r="AL28" i="4"/>
  <c r="AL35" i="4"/>
  <c r="AL43" i="4"/>
  <c r="AL51" i="4"/>
  <c r="AL59" i="4"/>
  <c r="AL67" i="4"/>
  <c r="AL75" i="4"/>
  <c r="AL83" i="4"/>
  <c r="AL91" i="4"/>
  <c r="AL99" i="4"/>
  <c r="AL107" i="4"/>
  <c r="AL115" i="4"/>
  <c r="AL123" i="4"/>
  <c r="AL13" i="4"/>
  <c r="AL21" i="4"/>
  <c r="AL29" i="4"/>
  <c r="AM18" i="4"/>
  <c r="AM21" i="4"/>
  <c r="AL22" i="4"/>
  <c r="AM44" i="4"/>
  <c r="AL65" i="4"/>
  <c r="AL84" i="4"/>
  <c r="AL101" i="4"/>
  <c r="AM120" i="4"/>
  <c r="AL68" i="4"/>
  <c r="AM89" i="4"/>
  <c r="AL93" i="4"/>
  <c r="AM112" i="4"/>
  <c r="G34" i="70" s="1"/>
  <c r="AM57" i="4"/>
  <c r="AM25" i="4"/>
  <c r="AL45" i="4"/>
  <c r="AM65" i="4"/>
  <c r="AM84" i="4"/>
  <c r="AL104" i="4"/>
  <c r="AL121" i="4"/>
  <c r="AM48" i="4"/>
  <c r="AL85" i="4"/>
  <c r="AM104" i="4"/>
  <c r="AM121" i="4"/>
  <c r="AM72" i="4"/>
  <c r="AM73" i="4"/>
  <c r="AL112" i="4"/>
  <c r="F34" i="70" s="1"/>
  <c r="AL57" i="4"/>
  <c r="AM76" i="4"/>
  <c r="AL113" i="4"/>
  <c r="AL26" i="4"/>
  <c r="AM26" i="4"/>
  <c r="AL49" i="4"/>
  <c r="AM68" i="4"/>
  <c r="AL88" i="4"/>
  <c r="AL105" i="4"/>
  <c r="AL124" i="4"/>
  <c r="AL89" i="4"/>
  <c r="AM33" i="4"/>
  <c r="AL73" i="4"/>
  <c r="AL109" i="4"/>
  <c r="AM92" i="4"/>
  <c r="AL36" i="4"/>
  <c r="AL96" i="4"/>
  <c r="AM29" i="4"/>
  <c r="AM49" i="4"/>
  <c r="AL69" i="4"/>
  <c r="AM88" i="4"/>
  <c r="AM105" i="4"/>
  <c r="AM124" i="4"/>
  <c r="AL30" i="4"/>
  <c r="AL52" i="4"/>
  <c r="AL72" i="4"/>
  <c r="AL108" i="4"/>
  <c r="AL125" i="4"/>
  <c r="AM52" i="4"/>
  <c r="AM108" i="4"/>
  <c r="AL53" i="4"/>
  <c r="AL92" i="4"/>
  <c r="AM56" i="4"/>
  <c r="AL76" i="4"/>
  <c r="AM36" i="4"/>
  <c r="AL6" i="4"/>
  <c r="AM9" i="4"/>
  <c r="AL10" i="4"/>
  <c r="AM10" i="4"/>
  <c r="AM13" i="4"/>
  <c r="AL14" i="4"/>
  <c r="AL37" i="4"/>
  <c r="AL60" i="4"/>
  <c r="AL77" i="4"/>
  <c r="AM96" i="4"/>
  <c r="AM113" i="4"/>
  <c r="AL18" i="4"/>
  <c r="AL41" i="4"/>
  <c r="AL61" i="4"/>
  <c r="AM80" i="4"/>
  <c r="AM97" i="4"/>
  <c r="AM116" i="4"/>
  <c r="AM41" i="4"/>
  <c r="AL64" i="4"/>
  <c r="AL81" i="4"/>
  <c r="AL100" i="4"/>
  <c r="AL117" i="4"/>
  <c r="AL44" i="4"/>
  <c r="AM64" i="4"/>
  <c r="AM81" i="4"/>
  <c r="AM100" i="4"/>
  <c r="AL120" i="4"/>
  <c r="AM17" i="4"/>
  <c r="AM40" i="4"/>
  <c r="AM60" i="4"/>
  <c r="AL80" i="4"/>
  <c r="AL97" i="4"/>
  <c r="AL116" i="4"/>
  <c r="AL127" i="4"/>
  <c r="AL149" i="4"/>
  <c r="AL181" i="4"/>
  <c r="AL213" i="4"/>
  <c r="AM133" i="4"/>
  <c r="AM156" i="4"/>
  <c r="AM202" i="4"/>
  <c r="AL194" i="4"/>
  <c r="AL154" i="4"/>
  <c r="AM200" i="4"/>
  <c r="AM177" i="4"/>
  <c r="AM132" i="4"/>
  <c r="AM190" i="4"/>
  <c r="AM196" i="4"/>
  <c r="AL129" i="4"/>
  <c r="AL151" i="4"/>
  <c r="AL183" i="4"/>
  <c r="AL215" i="4"/>
  <c r="AM135" i="4"/>
  <c r="AM143" i="4"/>
  <c r="AM160" i="4"/>
  <c r="AM205" i="4"/>
  <c r="AL202" i="4"/>
  <c r="AL158" i="4"/>
  <c r="AM203" i="4"/>
  <c r="AM182" i="4"/>
  <c r="AL144" i="4"/>
  <c r="AM136" i="4"/>
  <c r="AL196" i="4"/>
  <c r="AM204" i="4"/>
  <c r="AL131" i="4"/>
  <c r="AL153" i="4"/>
  <c r="AL185" i="4"/>
  <c r="AL217" i="4"/>
  <c r="AM137" i="4"/>
  <c r="AM149" i="4"/>
  <c r="AM164" i="4"/>
  <c r="AL208" i="4"/>
  <c r="AL210" i="4"/>
  <c r="AL162" i="4"/>
  <c r="AL206" i="4"/>
  <c r="AL188" i="4"/>
  <c r="AL148" i="4"/>
  <c r="AM201" i="4"/>
  <c r="AM212" i="4"/>
  <c r="AL133" i="4"/>
  <c r="AL155" i="4"/>
  <c r="AL187" i="4"/>
  <c r="AL219" i="4"/>
  <c r="AM153" i="4"/>
  <c r="AL168" i="4"/>
  <c r="AM210" i="4"/>
  <c r="AL218" i="4"/>
  <c r="AL166" i="4"/>
  <c r="AM208" i="4"/>
  <c r="AM193" i="4"/>
  <c r="AL152" i="4"/>
  <c r="AM206" i="4"/>
  <c r="AM220" i="4"/>
  <c r="AL135" i="4"/>
  <c r="AL157" i="4"/>
  <c r="AL189" i="4"/>
  <c r="AL221" i="4"/>
  <c r="AM157" i="4"/>
  <c r="AM170" i="4"/>
  <c r="AM213" i="4"/>
  <c r="AM223" i="4"/>
  <c r="AM168" i="4"/>
  <c r="AM211" i="4"/>
  <c r="AM198" i="4"/>
  <c r="AL156" i="4"/>
  <c r="AL212" i="4"/>
  <c r="AM228" i="4"/>
  <c r="AL137" i="4"/>
  <c r="AL159" i="4"/>
  <c r="AL191" i="4"/>
  <c r="AL223" i="4"/>
  <c r="AM161" i="4"/>
  <c r="AM173" i="4"/>
  <c r="AL216" i="4"/>
  <c r="AM231" i="4"/>
  <c r="AM171" i="4"/>
  <c r="AL214" i="4"/>
  <c r="AL204" i="4"/>
  <c r="AL164" i="4"/>
  <c r="AM142" i="4"/>
  <c r="AM217" i="4"/>
  <c r="AM236" i="4"/>
  <c r="AL161" i="4"/>
  <c r="AL193" i="4"/>
  <c r="AL225" i="4"/>
  <c r="AM141" i="4"/>
  <c r="AM165" i="4"/>
  <c r="AL176" i="4"/>
  <c r="AM218" i="4"/>
  <c r="AM239" i="4"/>
  <c r="AL174" i="4"/>
  <c r="AM216" i="4"/>
  <c r="AM209" i="4"/>
  <c r="AL170" i="4"/>
  <c r="AM146" i="4"/>
  <c r="AM222" i="4"/>
  <c r="AL163" i="4"/>
  <c r="AL195" i="4"/>
  <c r="AL227" i="4"/>
  <c r="AM145" i="4"/>
  <c r="AM130" i="4"/>
  <c r="AM178" i="4"/>
  <c r="AM221" i="4"/>
  <c r="AL128" i="4"/>
  <c r="AM176" i="4"/>
  <c r="AM219" i="4"/>
  <c r="AM214" i="4"/>
  <c r="AL178" i="4"/>
  <c r="AM150" i="4"/>
  <c r="AL228" i="4"/>
  <c r="AL165" i="4"/>
  <c r="AL197" i="4"/>
  <c r="AL229" i="4"/>
  <c r="AM147" i="4"/>
  <c r="AM134" i="4"/>
  <c r="AM181" i="4"/>
  <c r="AL224" i="4"/>
  <c r="AL132" i="4"/>
  <c r="AM179" i="4"/>
  <c r="AL222" i="4"/>
  <c r="AL220" i="4"/>
  <c r="AM183" i="4"/>
  <c r="AM154" i="4"/>
  <c r="AM233" i="4"/>
  <c r="AL167" i="4"/>
  <c r="AL199" i="4"/>
  <c r="AL231" i="4"/>
  <c r="AM151" i="4"/>
  <c r="AL184" i="4"/>
  <c r="AM226" i="4"/>
  <c r="AL136" i="4"/>
  <c r="AL182" i="4"/>
  <c r="AM224" i="4"/>
  <c r="AM225" i="4"/>
  <c r="AM191" i="4"/>
  <c r="AM158" i="4"/>
  <c r="AM238" i="4"/>
  <c r="AL169" i="4"/>
  <c r="AL201" i="4"/>
  <c r="AL233" i="4"/>
  <c r="AM155" i="4"/>
  <c r="AM186" i="4"/>
  <c r="AM229" i="4"/>
  <c r="AM184" i="4"/>
  <c r="AM227" i="4"/>
  <c r="AM230" i="4"/>
  <c r="AM199" i="4"/>
  <c r="AM162" i="4"/>
  <c r="AL130" i="4"/>
  <c r="AL171" i="4"/>
  <c r="AL203" i="4"/>
  <c r="AL235" i="4"/>
  <c r="AM159" i="4"/>
  <c r="AM189" i="4"/>
  <c r="AL232" i="4"/>
  <c r="AM187" i="4"/>
  <c r="AL230" i="4"/>
  <c r="AL236" i="4"/>
  <c r="AM207" i="4"/>
  <c r="AM166" i="4"/>
  <c r="AL160" i="4"/>
  <c r="AL141" i="4"/>
  <c r="AL173" i="4"/>
  <c r="AL205" i="4"/>
  <c r="AL237" i="4"/>
  <c r="AM163" i="4"/>
  <c r="AL192" i="4"/>
  <c r="AM234" i="4"/>
  <c r="AL190" i="4"/>
  <c r="AM232" i="4"/>
  <c r="AL134" i="4"/>
  <c r="AM215" i="4"/>
  <c r="AL172" i="4"/>
  <c r="AM167" i="4"/>
  <c r="AL143" i="4"/>
  <c r="AL175" i="4"/>
  <c r="AL207" i="4"/>
  <c r="AL239" i="4"/>
  <c r="AM129" i="4"/>
  <c r="AM144" i="4"/>
  <c r="AM194" i="4"/>
  <c r="AM237" i="4"/>
  <c r="AL142" i="4"/>
  <c r="AM192" i="4"/>
  <c r="AM235" i="4"/>
  <c r="AL226" i="4"/>
  <c r="AM174" i="4"/>
  <c r="AM172" i="4"/>
  <c r="AL145" i="4"/>
  <c r="AL177" i="4"/>
  <c r="AL209" i="4"/>
  <c r="AM127" i="4"/>
  <c r="AM148" i="4"/>
  <c r="AM197" i="4"/>
  <c r="AM175" i="4"/>
  <c r="AL146" i="4"/>
  <c r="AM195" i="4"/>
  <c r="AL238" i="4"/>
  <c r="AL234" i="4"/>
  <c r="AL180" i="4"/>
  <c r="AM180" i="4"/>
  <c r="AL147" i="4"/>
  <c r="AL179" i="4"/>
  <c r="AL211" i="4"/>
  <c r="AM131" i="4"/>
  <c r="AM152" i="4"/>
  <c r="AL200" i="4"/>
  <c r="AL186" i="4"/>
  <c r="AL150" i="4"/>
  <c r="AL198" i="4"/>
  <c r="AM169" i="4"/>
  <c r="AM128" i="4"/>
  <c r="AM185" i="4"/>
  <c r="AM188" i="4"/>
  <c r="D6" i="4"/>
  <c r="D10" i="4"/>
  <c r="D14" i="4"/>
  <c r="D18" i="4"/>
  <c r="D22" i="4"/>
  <c r="D26" i="4"/>
  <c r="D30" i="4"/>
  <c r="D34" i="4"/>
  <c r="D37" i="4"/>
  <c r="D41" i="4"/>
  <c r="D45" i="4"/>
  <c r="D49" i="4"/>
  <c r="D53" i="4"/>
  <c r="D57" i="4"/>
  <c r="D61" i="4"/>
  <c r="D65" i="4"/>
  <c r="D69" i="4"/>
  <c r="D73" i="4"/>
  <c r="D77" i="4"/>
  <c r="D81" i="4"/>
  <c r="D85" i="4"/>
  <c r="D89" i="4"/>
  <c r="D93" i="4"/>
  <c r="D97" i="4"/>
  <c r="D101" i="4"/>
  <c r="E6" i="4"/>
  <c r="E10" i="4"/>
  <c r="E14" i="4"/>
  <c r="E18" i="4"/>
  <c r="E22" i="4"/>
  <c r="E26" i="4"/>
  <c r="E30" i="4"/>
  <c r="E34" i="4"/>
  <c r="E37" i="4"/>
  <c r="E41" i="4"/>
  <c r="E45" i="4"/>
  <c r="E49" i="4"/>
  <c r="E53" i="4"/>
  <c r="E57" i="4"/>
  <c r="E61" i="4"/>
  <c r="E65" i="4"/>
  <c r="E69" i="4"/>
  <c r="E73" i="4"/>
  <c r="E77" i="4"/>
  <c r="E81" i="4"/>
  <c r="E85" i="4"/>
  <c r="E89" i="4"/>
  <c r="E93" i="4"/>
  <c r="E97" i="4"/>
  <c r="E101" i="4"/>
  <c r="D7" i="4"/>
  <c r="D11" i="4"/>
  <c r="D15" i="4"/>
  <c r="D19" i="4"/>
  <c r="D23" i="4"/>
  <c r="D27" i="4"/>
  <c r="D31" i="4"/>
  <c r="D35" i="4"/>
  <c r="D38" i="4"/>
  <c r="D42" i="4"/>
  <c r="D46" i="4"/>
  <c r="D50" i="4"/>
  <c r="D54" i="4"/>
  <c r="D58" i="4"/>
  <c r="D62" i="4"/>
  <c r="D66" i="4"/>
  <c r="D70" i="4"/>
  <c r="D74" i="4"/>
  <c r="D78" i="4"/>
  <c r="D82" i="4"/>
  <c r="D86" i="4"/>
  <c r="D90" i="4"/>
  <c r="D98" i="4"/>
  <c r="E11" i="4"/>
  <c r="E15" i="4"/>
  <c r="E23" i="4"/>
  <c r="E31" i="4"/>
  <c r="E35" i="4"/>
  <c r="E42" i="4"/>
  <c r="E50" i="4"/>
  <c r="E58" i="4"/>
  <c r="E66" i="4"/>
  <c r="E74" i="4"/>
  <c r="E8" i="4"/>
  <c r="E12" i="4"/>
  <c r="E16" i="4"/>
  <c r="E20" i="4"/>
  <c r="E24" i="4"/>
  <c r="E28" i="4"/>
  <c r="E32" i="4"/>
  <c r="E39" i="4"/>
  <c r="E43" i="4"/>
  <c r="E47" i="4"/>
  <c r="E51" i="4"/>
  <c r="E55" i="4"/>
  <c r="E59" i="4"/>
  <c r="E63" i="4"/>
  <c r="E67" i="4"/>
  <c r="E71" i="4"/>
  <c r="E75" i="4"/>
  <c r="E79" i="4"/>
  <c r="E83" i="4"/>
  <c r="E87" i="4"/>
  <c r="E91" i="4"/>
  <c r="E95" i="4"/>
  <c r="E99" i="4"/>
  <c r="E103" i="4"/>
  <c r="D9" i="4"/>
  <c r="D13" i="4"/>
  <c r="D17" i="4"/>
  <c r="D21" i="4"/>
  <c r="D25" i="4"/>
  <c r="D29" i="4"/>
  <c r="D33" i="4"/>
  <c r="D36" i="4"/>
  <c r="D40" i="4"/>
  <c r="D44" i="4"/>
  <c r="D48" i="4"/>
  <c r="D52" i="4"/>
  <c r="D56" i="4"/>
  <c r="D60" i="4"/>
  <c r="D64" i="4"/>
  <c r="D68" i="4"/>
  <c r="D72" i="4"/>
  <c r="D76" i="4"/>
  <c r="D80" i="4"/>
  <c r="D84" i="4"/>
  <c r="D88" i="4"/>
  <c r="D92" i="4"/>
  <c r="D96" i="4"/>
  <c r="D100" i="4"/>
  <c r="E5" i="4"/>
  <c r="E9" i="4"/>
  <c r="E13" i="4"/>
  <c r="E17" i="4"/>
  <c r="E21" i="4"/>
  <c r="E25" i="4"/>
  <c r="E29" i="4"/>
  <c r="E33" i="4"/>
  <c r="E36" i="4"/>
  <c r="E40" i="4"/>
  <c r="E44" i="4"/>
  <c r="E48" i="4"/>
  <c r="E52" i="4"/>
  <c r="E56" i="4"/>
  <c r="E60" i="4"/>
  <c r="E64" i="4"/>
  <c r="E68" i="4"/>
  <c r="E72" i="4"/>
  <c r="E76" i="4"/>
  <c r="E80" i="4"/>
  <c r="E84" i="4"/>
  <c r="E88" i="4"/>
  <c r="E92" i="4"/>
  <c r="E96" i="4"/>
  <c r="E100" i="4"/>
  <c r="D5" i="4"/>
  <c r="D94" i="4"/>
  <c r="D102" i="4"/>
  <c r="E7" i="4"/>
  <c r="E19" i="4"/>
  <c r="E27" i="4"/>
  <c r="E38" i="4"/>
  <c r="E46" i="4"/>
  <c r="E54" i="4"/>
  <c r="E62" i="4"/>
  <c r="E70" i="4"/>
  <c r="D8" i="4"/>
  <c r="D39" i="4"/>
  <c r="D71" i="4"/>
  <c r="E90" i="4"/>
  <c r="D12" i="4"/>
  <c r="D43" i="4"/>
  <c r="D75" i="4"/>
  <c r="D91" i="4"/>
  <c r="D47" i="4"/>
  <c r="E78" i="4"/>
  <c r="D20" i="4"/>
  <c r="D79" i="4"/>
  <c r="D24" i="4"/>
  <c r="E82" i="4"/>
  <c r="D28" i="4"/>
  <c r="D99" i="4"/>
  <c r="E86" i="4"/>
  <c r="D87" i="4"/>
  <c r="D16" i="4"/>
  <c r="E94" i="4"/>
  <c r="D51" i="4"/>
  <c r="D95" i="4"/>
  <c r="D55" i="4"/>
  <c r="E98" i="4"/>
  <c r="D59" i="4"/>
  <c r="D83" i="4"/>
  <c r="D32" i="4"/>
  <c r="E102" i="4"/>
  <c r="D67" i="4"/>
  <c r="D103" i="4"/>
  <c r="D63" i="4"/>
  <c r="AL5" i="5"/>
  <c r="AB13" i="4"/>
  <c r="AC57" i="4"/>
  <c r="AB65" i="4"/>
  <c r="AB97" i="4"/>
  <c r="AC100" i="4"/>
  <c r="AB86" i="4"/>
  <c r="AB43" i="4"/>
  <c r="AC85" i="4"/>
  <c r="AC28" i="4"/>
  <c r="AB54" i="4"/>
  <c r="AC43" i="4"/>
  <c r="AB76" i="4"/>
  <c r="AB28" i="4"/>
  <c r="AC71" i="4"/>
  <c r="AC15" i="4"/>
  <c r="AB93" i="4"/>
  <c r="AB82" i="4"/>
  <c r="AB61" i="4"/>
  <c r="AB37" i="4"/>
  <c r="AB8" i="4"/>
  <c r="AC80" i="4"/>
  <c r="AC52" i="4"/>
  <c r="AC37" i="4"/>
  <c r="AC9" i="4"/>
  <c r="AC11" i="4"/>
  <c r="AC17" i="4"/>
  <c r="AC25" i="4"/>
  <c r="AC32" i="4"/>
  <c r="AC39" i="4"/>
  <c r="AC47" i="4"/>
  <c r="AC53" i="4"/>
  <c r="AC60" i="4"/>
  <c r="AC68" i="4"/>
  <c r="AC75" i="4"/>
  <c r="AC81" i="4"/>
  <c r="AC89" i="4"/>
  <c r="AC96" i="4"/>
  <c r="AC103" i="4"/>
  <c r="AB11" i="4"/>
  <c r="AB17" i="4"/>
  <c r="AB24" i="4"/>
  <c r="AB32" i="4"/>
  <c r="AB39" i="4"/>
  <c r="AB45" i="4"/>
  <c r="AB52" i="4"/>
  <c r="AB57" i="4"/>
  <c r="AB62" i="4"/>
  <c r="AB68" i="4"/>
  <c r="AB73" i="4"/>
  <c r="AB78" i="4"/>
  <c r="AB84" i="4"/>
  <c r="AB89" i="4"/>
  <c r="AB94" i="4"/>
  <c r="AB100" i="4"/>
  <c r="AB6" i="4"/>
  <c r="AC12" i="4"/>
  <c r="AC20" i="4"/>
  <c r="AC27" i="4"/>
  <c r="AC33" i="4"/>
  <c r="AC41" i="4"/>
  <c r="AC48" i="4"/>
  <c r="AC55" i="4"/>
  <c r="AC63" i="4"/>
  <c r="AC69" i="4"/>
  <c r="AC76" i="4"/>
  <c r="AC84" i="4"/>
  <c r="AC91" i="4"/>
  <c r="AC97" i="4"/>
  <c r="AC6" i="4"/>
  <c r="AB12" i="4"/>
  <c r="AB19" i="4"/>
  <c r="AB27" i="4"/>
  <c r="AB33" i="4"/>
  <c r="AB40" i="4"/>
  <c r="AB48" i="4"/>
  <c r="AB53" i="4"/>
  <c r="AB58" i="4"/>
  <c r="AB64" i="4"/>
  <c r="AB69" i="4"/>
  <c r="AB74" i="4"/>
  <c r="AB80" i="4"/>
  <c r="AB85" i="4"/>
  <c r="AB90" i="4"/>
  <c r="AB96" i="4"/>
  <c r="AB101" i="4"/>
  <c r="AB5" i="4"/>
  <c r="AB102" i="4"/>
  <c r="AB92" i="4"/>
  <c r="AB81" i="4"/>
  <c r="AB70" i="4"/>
  <c r="AB60" i="4"/>
  <c r="AB49" i="4"/>
  <c r="AB35" i="4"/>
  <c r="AB21" i="4"/>
  <c r="AB7" i="4"/>
  <c r="AC92" i="4"/>
  <c r="AC79" i="4"/>
  <c r="AC64" i="4"/>
  <c r="AC49" i="4"/>
  <c r="AC36" i="4"/>
  <c r="AC21" i="4"/>
  <c r="AC7" i="4"/>
  <c r="AB104" i="4"/>
  <c r="AB72" i="4"/>
  <c r="AB50" i="4"/>
  <c r="AB23" i="4"/>
  <c r="AC95" i="4"/>
  <c r="AC65" i="4"/>
  <c r="AC23" i="4"/>
  <c r="AB98" i="4"/>
  <c r="AB88" i="4"/>
  <c r="AB77" i="4"/>
  <c r="AB66" i="4"/>
  <c r="AB56" i="4"/>
  <c r="AB44" i="4"/>
  <c r="AB29" i="4"/>
  <c r="AB16" i="4"/>
  <c r="AC101" i="4"/>
  <c r="AC87" i="4"/>
  <c r="AC73" i="4"/>
  <c r="AC59" i="4"/>
  <c r="AC44" i="4"/>
  <c r="AC31" i="4"/>
  <c r="AC16" i="4"/>
  <c r="AC10" i="4"/>
  <c r="AC14" i="4"/>
  <c r="AC18" i="4"/>
  <c r="AC22" i="4"/>
  <c r="AC26" i="4"/>
  <c r="AC30" i="4"/>
  <c r="AC34" i="4"/>
  <c r="AC38" i="4"/>
  <c r="AC42" i="4"/>
  <c r="AC46" i="4"/>
  <c r="AC50" i="4"/>
  <c r="AC54" i="4"/>
  <c r="AC58" i="4"/>
  <c r="AC62" i="4"/>
  <c r="AC66" i="4"/>
  <c r="AC70" i="4"/>
  <c r="AC74" i="4"/>
  <c r="AC78" i="4"/>
  <c r="AC82" i="4"/>
  <c r="AC86" i="4"/>
  <c r="AC90" i="4"/>
  <c r="AC94" i="4"/>
  <c r="AC98" i="4"/>
  <c r="AC102" i="4"/>
  <c r="AC5" i="4"/>
  <c r="AB10" i="4"/>
  <c r="AB14" i="4"/>
  <c r="AB18" i="4"/>
  <c r="AB22" i="4"/>
  <c r="AB26" i="4"/>
  <c r="AB30" i="4"/>
  <c r="AB34" i="4"/>
  <c r="AB38" i="4"/>
  <c r="AB42" i="4"/>
  <c r="AB46" i="4"/>
  <c r="AC8" i="4"/>
  <c r="AC13" i="4"/>
  <c r="AC19" i="4"/>
  <c r="AC24" i="4"/>
  <c r="AC29" i="4"/>
  <c r="AC35" i="4"/>
  <c r="AC40" i="4"/>
  <c r="AC45" i="4"/>
  <c r="AC51" i="4"/>
  <c r="AC56" i="4"/>
  <c r="AC61" i="4"/>
  <c r="AC67" i="4"/>
  <c r="AC72" i="4"/>
  <c r="AC77" i="4"/>
  <c r="AC83" i="4"/>
  <c r="AC88" i="4"/>
  <c r="AC93" i="4"/>
  <c r="AC99" i="4"/>
  <c r="AC104" i="4"/>
  <c r="AB9" i="4"/>
  <c r="AB15" i="4"/>
  <c r="AB20" i="4"/>
  <c r="AB25" i="4"/>
  <c r="AB31" i="4"/>
  <c r="AB36" i="4"/>
  <c r="AB41" i="4"/>
  <c r="AB47" i="4"/>
  <c r="AB51" i="4"/>
  <c r="AB55" i="4"/>
  <c r="AB59" i="4"/>
  <c r="AB63" i="4"/>
  <c r="AB67" i="4"/>
  <c r="AB71" i="4"/>
  <c r="AB75" i="4"/>
  <c r="AB79" i="4"/>
  <c r="AB83" i="4"/>
  <c r="AB87" i="4"/>
  <c r="AB91" i="4"/>
  <c r="AB95" i="4"/>
  <c r="AB99" i="4"/>
  <c r="AB103" i="4"/>
  <c r="F23" i="69" l="1"/>
  <c r="F33" i="69"/>
  <c r="G35" i="69"/>
  <c r="F36" i="69"/>
  <c r="G36" i="69"/>
  <c r="F35" i="69"/>
  <c r="G33" i="69"/>
  <c r="Q23" i="69"/>
  <c r="G23" i="69"/>
  <c r="G34" i="64"/>
  <c r="F35" i="63"/>
  <c r="F23" i="63"/>
  <c r="G34" i="67"/>
  <c r="G35" i="63"/>
  <c r="F34" i="67"/>
  <c r="F36" i="63"/>
  <c r="G36" i="63"/>
  <c r="F34" i="63"/>
  <c r="F33" i="63"/>
  <c r="G34" i="63"/>
  <c r="G33" i="63"/>
  <c r="Q23" i="63"/>
  <c r="G23" i="63"/>
  <c r="G38" i="64"/>
  <c r="G37" i="64"/>
  <c r="F34" i="68"/>
  <c r="F34" i="65"/>
  <c r="G34" i="65"/>
  <c r="G34" i="68"/>
  <c r="G36" i="64"/>
  <c r="F34" i="64"/>
  <c r="G35" i="64"/>
  <c r="F38" i="64"/>
  <c r="F33" i="64"/>
  <c r="F37" i="64"/>
  <c r="F36" i="64"/>
  <c r="F35" i="64"/>
  <c r="G34" i="57"/>
  <c r="F34" i="57"/>
  <c r="F34" i="56"/>
  <c r="G34" i="56"/>
  <c r="G38" i="41"/>
  <c r="G38" i="42"/>
  <c r="F38" i="42"/>
  <c r="F38" i="41"/>
  <c r="G35" i="43"/>
  <c r="G37" i="41"/>
  <c r="G34" i="43"/>
  <c r="G36" i="43"/>
  <c r="G38" i="43"/>
  <c r="F34" i="43"/>
  <c r="G37" i="43"/>
  <c r="G37" i="42"/>
  <c r="F36" i="43"/>
  <c r="F38" i="43"/>
  <c r="F37" i="42"/>
  <c r="F33" i="43"/>
  <c r="F37" i="43"/>
  <c r="F37" i="41"/>
  <c r="F35" i="43"/>
  <c r="G35" i="50"/>
  <c r="G34" i="52"/>
  <c r="F35" i="50"/>
  <c r="F34" i="52"/>
  <c r="G33" i="54"/>
  <c r="G34" i="54"/>
  <c r="F33" i="55"/>
  <c r="F34" i="55"/>
  <c r="G33" i="55"/>
  <c r="G34" i="55"/>
  <c r="F33" i="54"/>
  <c r="F34" i="54"/>
  <c r="G33" i="53"/>
  <c r="G34" i="53"/>
  <c r="F33" i="53"/>
  <c r="F34" i="53"/>
  <c r="F33" i="49"/>
  <c r="F34" i="51"/>
  <c r="F34" i="50"/>
  <c r="G33" i="49"/>
  <c r="G34" i="51"/>
  <c r="G34" i="50"/>
  <c r="G34" i="49"/>
  <c r="G35" i="49"/>
  <c r="F34" i="49"/>
  <c r="F35" i="49"/>
  <c r="G33" i="41"/>
  <c r="G33" i="42"/>
  <c r="F33" i="42"/>
  <c r="G34" i="34"/>
  <c r="F35" i="41"/>
  <c r="F33" i="41"/>
  <c r="F36" i="42"/>
  <c r="F33" i="32"/>
  <c r="G35" i="31"/>
  <c r="F35" i="31"/>
  <c r="F33" i="40"/>
  <c r="F36" i="31"/>
  <c r="G35" i="42"/>
  <c r="F34" i="34"/>
  <c r="G36" i="31"/>
  <c r="G35" i="41"/>
  <c r="G33" i="40"/>
  <c r="G33" i="32"/>
  <c r="F36" i="41"/>
  <c r="F34" i="42"/>
  <c r="F34" i="41"/>
  <c r="F35" i="39"/>
  <c r="G34" i="42"/>
  <c r="G36" i="42"/>
  <c r="G35" i="39"/>
  <c r="F23" i="40"/>
  <c r="G34" i="24"/>
  <c r="F36" i="39"/>
  <c r="G36" i="39"/>
  <c r="G34" i="41"/>
  <c r="F34" i="24"/>
  <c r="G36" i="41"/>
  <c r="F35" i="42"/>
  <c r="F34" i="39"/>
  <c r="F34" i="31"/>
  <c r="G34" i="39"/>
  <c r="G34" i="31"/>
  <c r="F34" i="28"/>
  <c r="F34" i="33"/>
  <c r="G34" i="28"/>
  <c r="G34" i="33"/>
  <c r="Q23" i="40"/>
  <c r="G23" i="40"/>
  <c r="W23" i="32"/>
  <c r="AO23" i="32" s="1"/>
  <c r="S24" i="32"/>
  <c r="T24" i="32"/>
  <c r="U24" i="32"/>
  <c r="V24" i="32"/>
  <c r="W24" i="32"/>
  <c r="S25" i="32"/>
  <c r="T25" i="32"/>
  <c r="U25" i="32"/>
  <c r="V25" i="32"/>
  <c r="W25" i="32"/>
  <c r="S26" i="32"/>
  <c r="T26" i="32"/>
  <c r="U26" i="32"/>
  <c r="V26" i="32"/>
  <c r="W26" i="32"/>
  <c r="S27" i="32"/>
  <c r="T27" i="32"/>
  <c r="U27" i="32"/>
  <c r="V27" i="32"/>
  <c r="W27" i="32"/>
  <c r="S28" i="32"/>
  <c r="T28" i="32"/>
  <c r="U28" i="32"/>
  <c r="V28" i="32"/>
  <c r="W28" i="32"/>
  <c r="S29" i="32"/>
  <c r="T29" i="32"/>
  <c r="U29" i="32"/>
  <c r="V29" i="32"/>
  <c r="W29" i="32"/>
  <c r="V23" i="32"/>
  <c r="AN23" i="32" s="1"/>
  <c r="U23" i="32"/>
  <c r="AM23" i="32" s="1"/>
  <c r="S23" i="32"/>
  <c r="AK23" i="32" s="1"/>
  <c r="Q24" i="32"/>
  <c r="Q25" i="32"/>
  <c r="Q26" i="32"/>
  <c r="Q27" i="32"/>
  <c r="Q28" i="32"/>
  <c r="Q29" i="32"/>
  <c r="Q23" i="32"/>
  <c r="AK30" i="32" l="1"/>
  <c r="D104" i="33" l="1"/>
  <c r="BE87" i="33" s="1"/>
  <c r="BE100" i="33"/>
  <c r="BC100" i="33"/>
  <c r="BE99" i="33"/>
  <c r="BC99" i="33"/>
  <c r="BE98" i="33"/>
  <c r="BC98" i="33"/>
  <c r="BE97" i="33"/>
  <c r="BC97" i="33"/>
  <c r="BE96" i="33"/>
  <c r="BC96" i="33"/>
  <c r="BE95" i="33"/>
  <c r="BC95" i="33"/>
  <c r="BE94" i="33"/>
  <c r="BC94" i="33"/>
  <c r="BE93" i="33"/>
  <c r="BC93" i="33"/>
  <c r="BE92" i="33"/>
  <c r="BC92" i="33"/>
  <c r="BE91" i="33"/>
  <c r="BC91" i="33"/>
  <c r="S91" i="33"/>
  <c r="R91" i="33"/>
  <c r="Q91" i="33"/>
  <c r="O91" i="33"/>
  <c r="BE90" i="33"/>
  <c r="BC90" i="33"/>
  <c r="S90" i="33"/>
  <c r="R90" i="33"/>
  <c r="Q90" i="33"/>
  <c r="O90" i="33"/>
  <c r="BE89" i="33"/>
  <c r="BC89" i="33"/>
  <c r="S89" i="33"/>
  <c r="R89" i="33"/>
  <c r="Q89" i="33"/>
  <c r="O89" i="33"/>
  <c r="BD88" i="33"/>
  <c r="S88" i="33"/>
  <c r="R88" i="33"/>
  <c r="Q88" i="33"/>
  <c r="O88" i="33"/>
  <c r="BD87" i="33"/>
  <c r="S87" i="33"/>
  <c r="R87" i="33"/>
  <c r="Q87" i="33"/>
  <c r="O87" i="33"/>
  <c r="BD86" i="33"/>
  <c r="S86" i="33"/>
  <c r="R86" i="33"/>
  <c r="Q86" i="33"/>
  <c r="O86" i="33"/>
  <c r="BD85" i="33"/>
  <c r="S85" i="33"/>
  <c r="R85" i="33"/>
  <c r="Q85" i="33"/>
  <c r="O85" i="33"/>
  <c r="BD84" i="33"/>
  <c r="S84" i="33"/>
  <c r="R84" i="33"/>
  <c r="Q84" i="33"/>
  <c r="O84" i="33"/>
  <c r="BD83" i="33"/>
  <c r="S83" i="33"/>
  <c r="R83" i="33"/>
  <c r="Q83" i="33"/>
  <c r="O83" i="33"/>
  <c r="BD82" i="33"/>
  <c r="BD81" i="33"/>
  <c r="BB81" i="33"/>
  <c r="BC81" i="33" s="1"/>
  <c r="BD80" i="33"/>
  <c r="BB80" i="33"/>
  <c r="BC80" i="33" s="1"/>
  <c r="BD79" i="33"/>
  <c r="BD78" i="33"/>
  <c r="O78" i="33"/>
  <c r="E78" i="33"/>
  <c r="R78" i="33" s="1"/>
  <c r="D78" i="33"/>
  <c r="Q78" i="33" s="1"/>
  <c r="BD77" i="33"/>
  <c r="BC77" i="33"/>
  <c r="O77" i="33"/>
  <c r="E77" i="33"/>
  <c r="R77" i="33" s="1"/>
  <c r="D77" i="33"/>
  <c r="Q77" i="33" s="1"/>
  <c r="BD76" i="33"/>
  <c r="BC76" i="33"/>
  <c r="O76" i="33"/>
  <c r="E76" i="33"/>
  <c r="R76" i="33" s="1"/>
  <c r="D76" i="33"/>
  <c r="Q76" i="33" s="1"/>
  <c r="BD75" i="33"/>
  <c r="BC75" i="33"/>
  <c r="O75" i="33"/>
  <c r="E75" i="33"/>
  <c r="R75" i="33" s="1"/>
  <c r="D75" i="33"/>
  <c r="Q75" i="33" s="1"/>
  <c r="BD74" i="33"/>
  <c r="BC74" i="33"/>
  <c r="O74" i="33"/>
  <c r="E74" i="33"/>
  <c r="R74" i="33" s="1"/>
  <c r="D74" i="33"/>
  <c r="Q74" i="33" s="1"/>
  <c r="BD73" i="33"/>
  <c r="BC73" i="33"/>
  <c r="O73" i="33"/>
  <c r="E73" i="33"/>
  <c r="R73" i="33" s="1"/>
  <c r="D73" i="33"/>
  <c r="Q73" i="33" s="1"/>
  <c r="BD72" i="33"/>
  <c r="BC72" i="33"/>
  <c r="O72" i="33"/>
  <c r="E72" i="33"/>
  <c r="R72" i="33" s="1"/>
  <c r="D72" i="33"/>
  <c r="Q72" i="33" s="1"/>
  <c r="BD71" i="33"/>
  <c r="BC71" i="33"/>
  <c r="O71" i="33"/>
  <c r="E71" i="33"/>
  <c r="R71" i="33" s="1"/>
  <c r="D71" i="33"/>
  <c r="Q71" i="33" s="1"/>
  <c r="BD70" i="33"/>
  <c r="BC70" i="33"/>
  <c r="O70" i="33"/>
  <c r="E70" i="33"/>
  <c r="R70" i="33" s="1"/>
  <c r="D70" i="33"/>
  <c r="Q70" i="33" s="1"/>
  <c r="BD69" i="33"/>
  <c r="BC69" i="33"/>
  <c r="BD68" i="33"/>
  <c r="BC68" i="33"/>
  <c r="BD67" i="33"/>
  <c r="BC67" i="33"/>
  <c r="L67" i="33"/>
  <c r="K67" i="33"/>
  <c r="BD66" i="33"/>
  <c r="BC66" i="33"/>
  <c r="L66" i="33"/>
  <c r="K66" i="33"/>
  <c r="BD65" i="33"/>
  <c r="BC65" i="33"/>
  <c r="L65" i="33"/>
  <c r="K65" i="33"/>
  <c r="BD64" i="33"/>
  <c r="BC64" i="33"/>
  <c r="L64" i="33"/>
  <c r="K64" i="33"/>
  <c r="BD63" i="33"/>
  <c r="BC63" i="33"/>
  <c r="L63" i="33"/>
  <c r="K63" i="33"/>
  <c r="BD62" i="33"/>
  <c r="BC62" i="33"/>
  <c r="L62" i="33"/>
  <c r="K62" i="33"/>
  <c r="BD61" i="33"/>
  <c r="BC61" i="33"/>
  <c r="L61" i="33"/>
  <c r="K61" i="33"/>
  <c r="BD60" i="33"/>
  <c r="BC60" i="33"/>
  <c r="L60" i="33"/>
  <c r="K60" i="33"/>
  <c r="BD59" i="33"/>
  <c r="BC59" i="33"/>
  <c r="L59" i="33"/>
  <c r="K59" i="33"/>
  <c r="BD58" i="33"/>
  <c r="BC58" i="33"/>
  <c r="L58" i="33"/>
  <c r="K58" i="33"/>
  <c r="BD57" i="33"/>
  <c r="BC57" i="33"/>
  <c r="L57" i="33"/>
  <c r="K57" i="33"/>
  <c r="BD56" i="33"/>
  <c r="BC56" i="33"/>
  <c r="L56" i="33"/>
  <c r="K56" i="33"/>
  <c r="BD55" i="33"/>
  <c r="BC55" i="33"/>
  <c r="L55" i="33"/>
  <c r="K55" i="33"/>
  <c r="BD54" i="33"/>
  <c r="BC54" i="33"/>
  <c r="L54" i="33"/>
  <c r="K54" i="33"/>
  <c r="BD53" i="33"/>
  <c r="BC53" i="33"/>
  <c r="BD52" i="33"/>
  <c r="BC52" i="33"/>
  <c r="BD51" i="33"/>
  <c r="BC51" i="33"/>
  <c r="BD50" i="33"/>
  <c r="BC50" i="33"/>
  <c r="BD49" i="33"/>
  <c r="BC49" i="33"/>
  <c r="I49" i="33"/>
  <c r="H49" i="33"/>
  <c r="D49" i="33"/>
  <c r="F49" i="33" s="1"/>
  <c r="BD48" i="33"/>
  <c r="BC48" i="33"/>
  <c r="I48" i="33"/>
  <c r="H48" i="33"/>
  <c r="D48" i="33"/>
  <c r="F48" i="33" s="1"/>
  <c r="BD47" i="33"/>
  <c r="BC47" i="33"/>
  <c r="I47" i="33"/>
  <c r="H47" i="33"/>
  <c r="D47" i="33"/>
  <c r="F47" i="33" s="1"/>
  <c r="BD46" i="33"/>
  <c r="BC46" i="33"/>
  <c r="I46" i="33"/>
  <c r="H46" i="33"/>
  <c r="D46" i="33"/>
  <c r="F46" i="33" s="1"/>
  <c r="BD45" i="33"/>
  <c r="BC45" i="33"/>
  <c r="I45" i="33"/>
  <c r="H45" i="33"/>
  <c r="D45" i="33"/>
  <c r="F45" i="33" s="1"/>
  <c r="BD44" i="33"/>
  <c r="BC44" i="33"/>
  <c r="I44" i="33"/>
  <c r="H44" i="33"/>
  <c r="D44" i="33"/>
  <c r="F44" i="33" s="1"/>
  <c r="BD43" i="33"/>
  <c r="BC43" i="33"/>
  <c r="I43" i="33"/>
  <c r="H43" i="33"/>
  <c r="D43" i="33"/>
  <c r="F43" i="33" s="1"/>
  <c r="BD42" i="33"/>
  <c r="BC42" i="33"/>
  <c r="BD41" i="33"/>
  <c r="BC41" i="33"/>
  <c r="BD40" i="33"/>
  <c r="BC40" i="33"/>
  <c r="BD39" i="33"/>
  <c r="BC39" i="33"/>
  <c r="AU39" i="33"/>
  <c r="BE77" i="33" s="1"/>
  <c r="AT39" i="33"/>
  <c r="BE76" i="33" s="1"/>
  <c r="AS39" i="33"/>
  <c r="BE75" i="33" s="1"/>
  <c r="AR39" i="33"/>
  <c r="BE74" i="33" s="1"/>
  <c r="AQ39" i="33"/>
  <c r="BE73" i="33" s="1"/>
  <c r="AO39" i="33"/>
  <c r="AN39" i="33"/>
  <c r="AM39" i="33"/>
  <c r="AL39" i="33"/>
  <c r="AK39" i="33"/>
  <c r="BD38" i="33"/>
  <c r="BC38" i="33"/>
  <c r="AU38" i="33"/>
  <c r="BE71" i="33" s="1"/>
  <c r="AT38" i="33"/>
  <c r="BE70" i="33" s="1"/>
  <c r="AS38" i="33"/>
  <c r="BE69" i="33" s="1"/>
  <c r="AR38" i="33"/>
  <c r="BE68" i="33" s="1"/>
  <c r="AQ38" i="33"/>
  <c r="BE67" i="33" s="1"/>
  <c r="AO38" i="33"/>
  <c r="AN38" i="33"/>
  <c r="AM38" i="33"/>
  <c r="AL38" i="33"/>
  <c r="AK38" i="33"/>
  <c r="BD37" i="33"/>
  <c r="BC37" i="33"/>
  <c r="AU37" i="33"/>
  <c r="BE65" i="33" s="1"/>
  <c r="AT37" i="33"/>
  <c r="BE64" i="33" s="1"/>
  <c r="AS37" i="33"/>
  <c r="BE63" i="33" s="1"/>
  <c r="AR37" i="33"/>
  <c r="BE62" i="33" s="1"/>
  <c r="AQ37" i="33"/>
  <c r="BE61" i="33" s="1"/>
  <c r="AO37" i="33"/>
  <c r="AN37" i="33"/>
  <c r="AM37" i="33"/>
  <c r="AL37" i="33"/>
  <c r="AK37" i="33"/>
  <c r="BD36" i="33"/>
  <c r="BC36" i="33"/>
  <c r="AU36" i="33"/>
  <c r="BE59" i="33" s="1"/>
  <c r="AT36" i="33"/>
  <c r="BE58" i="33" s="1"/>
  <c r="AS36" i="33"/>
  <c r="BE57" i="33" s="1"/>
  <c r="AR36" i="33"/>
  <c r="BE56" i="33" s="1"/>
  <c r="AQ36" i="33"/>
  <c r="BE55" i="33" s="1"/>
  <c r="AO36" i="33"/>
  <c r="AN36" i="33"/>
  <c r="AM36" i="33"/>
  <c r="AL36" i="33"/>
  <c r="AK36" i="33"/>
  <c r="BD35" i="33"/>
  <c r="BC35" i="33"/>
  <c r="AU35" i="33"/>
  <c r="BE53" i="33" s="1"/>
  <c r="AT35" i="33"/>
  <c r="BE52" i="33" s="1"/>
  <c r="AS35" i="33"/>
  <c r="BE51" i="33" s="1"/>
  <c r="AR35" i="33"/>
  <c r="BE50" i="33" s="1"/>
  <c r="AQ35" i="33"/>
  <c r="BE49" i="33" s="1"/>
  <c r="AO35" i="33"/>
  <c r="AN35" i="33"/>
  <c r="AM35" i="33"/>
  <c r="AL35" i="33"/>
  <c r="AK35" i="33"/>
  <c r="BD34" i="33"/>
  <c r="BC34" i="33"/>
  <c r="BD33" i="33"/>
  <c r="BC33" i="33"/>
  <c r="BD32" i="33"/>
  <c r="BC32" i="33"/>
  <c r="BD31" i="33"/>
  <c r="BC31" i="33"/>
  <c r="BD30" i="33"/>
  <c r="BC30" i="33"/>
  <c r="M30" i="33"/>
  <c r="M40" i="33" s="1"/>
  <c r="L30" i="33"/>
  <c r="L40" i="33" s="1"/>
  <c r="K30" i="33"/>
  <c r="K40" i="33" s="1"/>
  <c r="J30" i="33"/>
  <c r="J40" i="33" s="1"/>
  <c r="I30" i="33"/>
  <c r="I40" i="33" s="1"/>
  <c r="D30" i="33"/>
  <c r="D40" i="33" s="1"/>
  <c r="BD29" i="33"/>
  <c r="BC29" i="33"/>
  <c r="Q29" i="33"/>
  <c r="G29" i="33"/>
  <c r="F29" i="33"/>
  <c r="E29" i="33"/>
  <c r="BE28" i="33"/>
  <c r="BD28" i="33"/>
  <c r="BC28" i="33"/>
  <c r="Q28" i="33"/>
  <c r="G28" i="33"/>
  <c r="F28" i="33"/>
  <c r="E28" i="33"/>
  <c r="BE27" i="33"/>
  <c r="BD27" i="33"/>
  <c r="BC27" i="33"/>
  <c r="Q27" i="33"/>
  <c r="G27" i="33"/>
  <c r="F27" i="33"/>
  <c r="E27" i="33"/>
  <c r="BE26" i="33"/>
  <c r="BD26" i="33"/>
  <c r="BC26" i="33"/>
  <c r="Q26" i="33"/>
  <c r="G26" i="33"/>
  <c r="F26" i="33"/>
  <c r="E26" i="33"/>
  <c r="BE25" i="33"/>
  <c r="BD25" i="33"/>
  <c r="BC25" i="33"/>
  <c r="Q25" i="33"/>
  <c r="G25" i="33"/>
  <c r="F25" i="33"/>
  <c r="E25" i="33"/>
  <c r="BE24" i="33"/>
  <c r="BD24" i="33"/>
  <c r="BC24" i="33"/>
  <c r="Q24" i="33"/>
  <c r="G24" i="33"/>
  <c r="F24" i="33"/>
  <c r="E24" i="33"/>
  <c r="BE23" i="33"/>
  <c r="BD23" i="33"/>
  <c r="BC23" i="33"/>
  <c r="Q23" i="33"/>
  <c r="G23" i="33"/>
  <c r="F23" i="33"/>
  <c r="E23" i="33"/>
  <c r="BE22" i="33"/>
  <c r="BD22" i="33"/>
  <c r="BC22" i="33"/>
  <c r="BC21" i="33"/>
  <c r="BA78" i="33" s="1"/>
  <c r="BB21" i="33"/>
  <c r="D21" i="33"/>
  <c r="BC20" i="33"/>
  <c r="BB20" i="33"/>
  <c r="D20" i="33"/>
  <c r="O24" i="33" s="1"/>
  <c r="BE31" i="33" s="1"/>
  <c r="W18" i="33"/>
  <c r="V18" i="33"/>
  <c r="U18" i="33"/>
  <c r="T18" i="33"/>
  <c r="S18" i="33"/>
  <c r="Q18" i="33"/>
  <c r="W17" i="33"/>
  <c r="V17" i="33"/>
  <c r="U17" i="33"/>
  <c r="T17" i="33"/>
  <c r="S17" i="33"/>
  <c r="Q17" i="33"/>
  <c r="W16" i="33"/>
  <c r="V16" i="33"/>
  <c r="U16" i="33"/>
  <c r="T16" i="33"/>
  <c r="S16" i="33"/>
  <c r="Q16" i="33"/>
  <c r="W15" i="33"/>
  <c r="V15" i="33"/>
  <c r="U15" i="33"/>
  <c r="T15" i="33"/>
  <c r="S15" i="33"/>
  <c r="Q15" i="33"/>
  <c r="W14" i="33"/>
  <c r="V14" i="33"/>
  <c r="U14" i="33"/>
  <c r="T14" i="33"/>
  <c r="S14" i="33"/>
  <c r="Q14" i="33"/>
  <c r="W13" i="33"/>
  <c r="V13" i="33"/>
  <c r="U13" i="33"/>
  <c r="T13" i="33"/>
  <c r="S13" i="33"/>
  <c r="Q13" i="33"/>
  <c r="K67" i="24"/>
  <c r="K66" i="24"/>
  <c r="K65" i="24"/>
  <c r="K64" i="24"/>
  <c r="K63" i="24"/>
  <c r="K62" i="24"/>
  <c r="K61" i="24"/>
  <c r="K60" i="24"/>
  <c r="K59" i="24"/>
  <c r="K58" i="24"/>
  <c r="K57" i="24"/>
  <c r="K56" i="24"/>
  <c r="K67" i="28"/>
  <c r="K66" i="28"/>
  <c r="K65" i="28"/>
  <c r="K64" i="28"/>
  <c r="K63" i="28"/>
  <c r="K62" i="28"/>
  <c r="K61" i="28"/>
  <c r="K60" i="28"/>
  <c r="K59" i="28"/>
  <c r="K58" i="28"/>
  <c r="K57" i="28"/>
  <c r="K56" i="28"/>
  <c r="K55" i="28"/>
  <c r="K54" i="28"/>
  <c r="K67" i="31"/>
  <c r="K66" i="31"/>
  <c r="K65" i="31"/>
  <c r="K64" i="31"/>
  <c r="K63" i="31"/>
  <c r="K62" i="31"/>
  <c r="K61" i="31"/>
  <c r="K60" i="31"/>
  <c r="K59" i="31"/>
  <c r="K58" i="31"/>
  <c r="K57" i="31"/>
  <c r="K56" i="31"/>
  <c r="K55" i="31"/>
  <c r="BA30" i="33" l="1"/>
  <c r="R92" i="33"/>
  <c r="BE85" i="33" s="1"/>
  <c r="O23" i="33"/>
  <c r="Q92" i="33"/>
  <c r="C109" i="33" s="1"/>
  <c r="R79" i="33"/>
  <c r="BE83" i="33" s="1"/>
  <c r="AL30" i="33"/>
  <c r="Q79" i="33"/>
  <c r="S92" i="33"/>
  <c r="BE86" i="33" s="1"/>
  <c r="AM30" i="33"/>
  <c r="BA47" i="33"/>
  <c r="BA53" i="33"/>
  <c r="BA64" i="33"/>
  <c r="BA74" i="33"/>
  <c r="BA81" i="33"/>
  <c r="BA97" i="33"/>
  <c r="BA24" i="33"/>
  <c r="BA26" i="33"/>
  <c r="BA67" i="33"/>
  <c r="BA70" i="33"/>
  <c r="BA62" i="33"/>
  <c r="BA23" i="33"/>
  <c r="BA22" i="33"/>
  <c r="BA25" i="33"/>
  <c r="BA27" i="33"/>
  <c r="BA31" i="33"/>
  <c r="BA48" i="33"/>
  <c r="BA50" i="33"/>
  <c r="BA54" i="33"/>
  <c r="BA61" i="33"/>
  <c r="BA72" i="33"/>
  <c r="AZ100" i="33"/>
  <c r="AZ96" i="33"/>
  <c r="AZ64" i="33"/>
  <c r="AZ62" i="33"/>
  <c r="AZ58" i="33"/>
  <c r="AZ54" i="33"/>
  <c r="AZ47" i="33"/>
  <c r="AZ43" i="33"/>
  <c r="AZ30" i="33"/>
  <c r="AZ99" i="33"/>
  <c r="AZ95" i="33"/>
  <c r="AZ91" i="33"/>
  <c r="AZ90" i="33"/>
  <c r="AZ89" i="33"/>
  <c r="AZ88" i="33"/>
  <c r="AZ87" i="33"/>
  <c r="AZ86" i="33"/>
  <c r="AZ85" i="33"/>
  <c r="AZ84" i="33"/>
  <c r="AZ83" i="33"/>
  <c r="AZ82" i="33"/>
  <c r="AZ80" i="33"/>
  <c r="AZ79" i="33"/>
  <c r="AZ77" i="33"/>
  <c r="AZ75" i="33"/>
  <c r="AZ73" i="33"/>
  <c r="AZ71" i="33"/>
  <c r="AZ69" i="33"/>
  <c r="AZ65" i="33"/>
  <c r="AZ59" i="33"/>
  <c r="AZ55" i="33"/>
  <c r="AZ52" i="33"/>
  <c r="AZ46" i="33"/>
  <c r="AZ42" i="33"/>
  <c r="AZ40" i="33"/>
  <c r="AZ29" i="33"/>
  <c r="AZ28" i="33"/>
  <c r="AZ97" i="33"/>
  <c r="AZ81" i="33"/>
  <c r="AZ74" i="33"/>
  <c r="AZ72" i="33"/>
  <c r="AZ70" i="33"/>
  <c r="AZ61" i="33"/>
  <c r="AZ60" i="33"/>
  <c r="AZ53" i="33"/>
  <c r="AZ50" i="33"/>
  <c r="AZ49" i="33"/>
  <c r="AZ48" i="33"/>
  <c r="AZ39" i="33"/>
  <c r="AZ37" i="33"/>
  <c r="AZ33" i="33"/>
  <c r="AZ31" i="33"/>
  <c r="AZ68" i="33"/>
  <c r="AZ41" i="33"/>
  <c r="AZ38" i="33"/>
  <c r="AZ98" i="33"/>
  <c r="AZ94" i="33"/>
  <c r="AZ67" i="33"/>
  <c r="AZ32" i="33"/>
  <c r="AZ25" i="33"/>
  <c r="AZ24" i="33"/>
  <c r="AZ92" i="33"/>
  <c r="AZ76" i="33"/>
  <c r="AZ66" i="33"/>
  <c r="AZ63" i="33"/>
  <c r="AZ45" i="33"/>
  <c r="AZ44" i="33"/>
  <c r="AZ34" i="33"/>
  <c r="AZ93" i="33"/>
  <c r="AZ78" i="33"/>
  <c r="AZ57" i="33"/>
  <c r="AZ56" i="33"/>
  <c r="AZ35" i="33"/>
  <c r="AZ51" i="33"/>
  <c r="AZ36" i="33"/>
  <c r="AZ27" i="33"/>
  <c r="AZ26" i="33"/>
  <c r="AZ22" i="33"/>
  <c r="BE30" i="33"/>
  <c r="BE29" i="33"/>
  <c r="AZ23" i="33"/>
  <c r="O39" i="33"/>
  <c r="BE72" i="33" s="1"/>
  <c r="O38" i="33"/>
  <c r="BE66" i="33" s="1"/>
  <c r="O29" i="33"/>
  <c r="O37" i="33"/>
  <c r="BE60" i="33" s="1"/>
  <c r="O33" i="33"/>
  <c r="O35" i="33"/>
  <c r="BE48" i="33" s="1"/>
  <c r="O26" i="33"/>
  <c r="BE33" i="33" s="1"/>
  <c r="O25" i="33"/>
  <c r="BE32" i="33" s="1"/>
  <c r="O34" i="33"/>
  <c r="O36" i="33"/>
  <c r="BE54" i="33" s="1"/>
  <c r="O28" i="33"/>
  <c r="BE35" i="33" s="1"/>
  <c r="O27" i="33"/>
  <c r="BE34" i="33" s="1"/>
  <c r="AN30" i="33"/>
  <c r="AK30" i="33"/>
  <c r="AO30" i="33"/>
  <c r="BA41" i="33"/>
  <c r="I50" i="33"/>
  <c r="BE78" i="33" s="1"/>
  <c r="BA57" i="33"/>
  <c r="H50" i="33"/>
  <c r="BE79" i="33" s="1"/>
  <c r="BA99" i="33"/>
  <c r="BA95" i="33"/>
  <c r="BA91" i="33"/>
  <c r="BA90" i="33"/>
  <c r="BA89" i="33"/>
  <c r="BA88" i="33"/>
  <c r="BA87" i="33"/>
  <c r="BA86" i="33"/>
  <c r="BA85" i="33"/>
  <c r="BA84" i="33"/>
  <c r="BA83" i="33"/>
  <c r="BA82" i="33"/>
  <c r="BA80" i="33"/>
  <c r="BA79" i="33"/>
  <c r="BA77" i="33"/>
  <c r="BA75" i="33"/>
  <c r="BA73" i="33"/>
  <c r="BA71" i="33"/>
  <c r="BA69" i="33"/>
  <c r="BA65" i="33"/>
  <c r="BA59" i="33"/>
  <c r="BA55" i="33"/>
  <c r="BA52" i="33"/>
  <c r="BA46" i="33"/>
  <c r="BA42" i="33"/>
  <c r="BA40" i="33"/>
  <c r="BA29" i="33"/>
  <c r="BA28" i="33"/>
  <c r="BA98" i="33"/>
  <c r="BA94" i="33"/>
  <c r="BA93" i="33"/>
  <c r="BA92" i="33"/>
  <c r="BA68" i="33"/>
  <c r="BA66" i="33"/>
  <c r="BA60" i="33"/>
  <c r="BA56" i="33"/>
  <c r="BA51" i="33"/>
  <c r="BA49" i="33"/>
  <c r="BA45" i="33"/>
  <c r="BA39" i="33"/>
  <c r="BA38" i="33"/>
  <c r="BA37" i="33"/>
  <c r="BA36" i="33"/>
  <c r="BA35" i="33"/>
  <c r="BA34" i="33"/>
  <c r="BA33" i="33"/>
  <c r="BA32" i="33"/>
  <c r="BA43" i="33"/>
  <c r="BA44" i="33"/>
  <c r="BA58" i="33"/>
  <c r="BA63" i="33"/>
  <c r="BA76" i="33"/>
  <c r="BA96" i="33"/>
  <c r="BA100" i="33"/>
  <c r="O70" i="32"/>
  <c r="K64" i="32"/>
  <c r="BE82" i="33" l="1"/>
  <c r="D109" i="33"/>
  <c r="BE42" i="33"/>
  <c r="BE84" i="33"/>
  <c r="BE36" i="33"/>
  <c r="O30" i="33"/>
  <c r="O40" i="33"/>
  <c r="K56" i="32"/>
  <c r="K57" i="32"/>
  <c r="K58" i="32"/>
  <c r="K59" i="32"/>
  <c r="K60" i="32"/>
  <c r="K61" i="32"/>
  <c r="K62" i="32"/>
  <c r="K63" i="32"/>
  <c r="K65" i="32"/>
  <c r="K66" i="32"/>
  <c r="K67" i="32"/>
  <c r="D104" i="32" l="1"/>
  <c r="BE100" i="32"/>
  <c r="BC100" i="32"/>
  <c r="BE99" i="32"/>
  <c r="BC99" i="32"/>
  <c r="BE98" i="32"/>
  <c r="BC98" i="32"/>
  <c r="BE97" i="32"/>
  <c r="BC97" i="32"/>
  <c r="BE96" i="32"/>
  <c r="BC96" i="32"/>
  <c r="BE95" i="32"/>
  <c r="BC95" i="32"/>
  <c r="BE94" i="32"/>
  <c r="BC94" i="32"/>
  <c r="BE93" i="32"/>
  <c r="BC93" i="32"/>
  <c r="BE92" i="32"/>
  <c r="BC92" i="32"/>
  <c r="BE91" i="32"/>
  <c r="BC91" i="32"/>
  <c r="S91" i="32"/>
  <c r="R91" i="32"/>
  <c r="Q91" i="32"/>
  <c r="O91" i="32"/>
  <c r="BE90" i="32"/>
  <c r="BC90" i="32"/>
  <c r="S90" i="32"/>
  <c r="R90" i="32"/>
  <c r="Q90" i="32"/>
  <c r="O90" i="32"/>
  <c r="BE89" i="32"/>
  <c r="BC89" i="32"/>
  <c r="S89" i="32"/>
  <c r="R89" i="32"/>
  <c r="Q89" i="32"/>
  <c r="O89" i="32"/>
  <c r="BD88" i="32"/>
  <c r="S88" i="32"/>
  <c r="R88" i="32"/>
  <c r="Q88" i="32"/>
  <c r="O88" i="32"/>
  <c r="BE87" i="32"/>
  <c r="BD87" i="32"/>
  <c r="S87" i="32"/>
  <c r="R87" i="32"/>
  <c r="Q87" i="32"/>
  <c r="O87" i="32"/>
  <c r="BD86" i="32"/>
  <c r="S86" i="32"/>
  <c r="R86" i="32"/>
  <c r="Q86" i="32"/>
  <c r="O86" i="32"/>
  <c r="BD85" i="32"/>
  <c r="S85" i="32"/>
  <c r="R85" i="32"/>
  <c r="Q85" i="32"/>
  <c r="O85" i="32"/>
  <c r="BD84" i="32"/>
  <c r="S84" i="32"/>
  <c r="R84" i="32"/>
  <c r="Q84" i="32"/>
  <c r="O84" i="32"/>
  <c r="BD83" i="32"/>
  <c r="S83" i="32"/>
  <c r="Q83" i="32"/>
  <c r="O83" i="32"/>
  <c r="R83" i="32" s="1"/>
  <c r="BD82" i="32"/>
  <c r="BD81" i="32"/>
  <c r="BB81" i="32"/>
  <c r="BC81" i="32" s="1"/>
  <c r="BD80" i="32"/>
  <c r="BB80" i="32"/>
  <c r="BC80" i="32" s="1"/>
  <c r="BD79" i="32"/>
  <c r="BD78" i="32"/>
  <c r="O78" i="32"/>
  <c r="E78" i="32"/>
  <c r="R78" i="32" s="1"/>
  <c r="D78" i="32"/>
  <c r="Q78" i="32" s="1"/>
  <c r="BD77" i="32"/>
  <c r="BC77" i="32"/>
  <c r="O77" i="32"/>
  <c r="E77" i="32"/>
  <c r="R77" i="32" s="1"/>
  <c r="D77" i="32"/>
  <c r="Q77" i="32" s="1"/>
  <c r="BD76" i="32"/>
  <c r="BC76" i="32"/>
  <c r="O76" i="32"/>
  <c r="E76" i="32"/>
  <c r="R76" i="32" s="1"/>
  <c r="D76" i="32"/>
  <c r="Q76" i="32" s="1"/>
  <c r="BD75" i="32"/>
  <c r="BC75" i="32"/>
  <c r="O75" i="32"/>
  <c r="E75" i="32"/>
  <c r="R75" i="32" s="1"/>
  <c r="D75" i="32"/>
  <c r="Q75" i="32" s="1"/>
  <c r="BD74" i="32"/>
  <c r="BC74" i="32"/>
  <c r="O74" i="32"/>
  <c r="E74" i="32"/>
  <c r="R74" i="32" s="1"/>
  <c r="D74" i="32"/>
  <c r="Q74" i="32" s="1"/>
  <c r="BD73" i="32"/>
  <c r="BC73" i="32"/>
  <c r="O73" i="32"/>
  <c r="E73" i="32"/>
  <c r="R73" i="32" s="1"/>
  <c r="D73" i="32"/>
  <c r="Q73" i="32" s="1"/>
  <c r="BD72" i="32"/>
  <c r="BC72" i="32"/>
  <c r="O72" i="32"/>
  <c r="E72" i="32"/>
  <c r="R72" i="32" s="1"/>
  <c r="D72" i="32"/>
  <c r="Q72" i="32" s="1"/>
  <c r="BD71" i="32"/>
  <c r="BC71" i="32"/>
  <c r="O71" i="32"/>
  <c r="E71" i="32"/>
  <c r="R71" i="32" s="1"/>
  <c r="D71" i="32"/>
  <c r="Q71" i="32" s="1"/>
  <c r="BD70" i="32"/>
  <c r="BC70" i="32"/>
  <c r="BD69" i="32"/>
  <c r="BC69" i="32"/>
  <c r="BD68" i="32"/>
  <c r="BC68" i="32"/>
  <c r="BD67" i="32"/>
  <c r="BC67" i="32"/>
  <c r="L67" i="32"/>
  <c r="BD66" i="32"/>
  <c r="BC66" i="32"/>
  <c r="L66" i="32"/>
  <c r="BD65" i="32"/>
  <c r="BC65" i="32"/>
  <c r="L65" i="32"/>
  <c r="BD64" i="32"/>
  <c r="BC64" i="32"/>
  <c r="L64" i="32"/>
  <c r="BD63" i="32"/>
  <c r="BC63" i="32"/>
  <c r="L63" i="32"/>
  <c r="BD62" i="32"/>
  <c r="BC62" i="32"/>
  <c r="L62" i="32"/>
  <c r="BD61" i="32"/>
  <c r="BC61" i="32"/>
  <c r="L61" i="32"/>
  <c r="BD60" i="32"/>
  <c r="BC60" i="32"/>
  <c r="L60" i="32"/>
  <c r="BD59" i="32"/>
  <c r="BC59" i="32"/>
  <c r="L59" i="32"/>
  <c r="BD58" i="32"/>
  <c r="BC58" i="32"/>
  <c r="L58" i="32"/>
  <c r="BD57" i="32"/>
  <c r="BC57" i="32"/>
  <c r="L57" i="32"/>
  <c r="BD56" i="32"/>
  <c r="BC56" i="32"/>
  <c r="L56" i="32"/>
  <c r="BD55" i="32"/>
  <c r="BC55" i="32"/>
  <c r="L55" i="32"/>
  <c r="BD54" i="32"/>
  <c r="BC54" i="32"/>
  <c r="BD53" i="32"/>
  <c r="BC53" i="32"/>
  <c r="BD52" i="32"/>
  <c r="BC52" i="32"/>
  <c r="BD51" i="32"/>
  <c r="BC51" i="32"/>
  <c r="BD50" i="32"/>
  <c r="BC50" i="32"/>
  <c r="BD49" i="32"/>
  <c r="BC49" i="32"/>
  <c r="I49" i="32"/>
  <c r="H49" i="32"/>
  <c r="D49" i="32"/>
  <c r="F49" i="32" s="1"/>
  <c r="BD48" i="32"/>
  <c r="BC48" i="32"/>
  <c r="I48" i="32"/>
  <c r="H48" i="32"/>
  <c r="D48" i="32"/>
  <c r="F48" i="32" s="1"/>
  <c r="BD47" i="32"/>
  <c r="BC47" i="32"/>
  <c r="I47" i="32"/>
  <c r="H47" i="32"/>
  <c r="D47" i="32"/>
  <c r="F47" i="32" s="1"/>
  <c r="BD46" i="32"/>
  <c r="BC46" i="32"/>
  <c r="I46" i="32"/>
  <c r="H46" i="32"/>
  <c r="D46" i="32"/>
  <c r="F46" i="32" s="1"/>
  <c r="BD45" i="32"/>
  <c r="BC45" i="32"/>
  <c r="I45" i="32"/>
  <c r="H45" i="32"/>
  <c r="D45" i="32"/>
  <c r="F45" i="32" s="1"/>
  <c r="BD44" i="32"/>
  <c r="BC44" i="32"/>
  <c r="I44" i="32"/>
  <c r="H44" i="32"/>
  <c r="D44" i="32"/>
  <c r="F44" i="32" s="1"/>
  <c r="BD43" i="32"/>
  <c r="BC43" i="32"/>
  <c r="I43" i="32"/>
  <c r="H43" i="32"/>
  <c r="D43" i="32"/>
  <c r="F43" i="32" s="1"/>
  <c r="BD42" i="32"/>
  <c r="BC42" i="32"/>
  <c r="BD41" i="32"/>
  <c r="BC41" i="32"/>
  <c r="BD40" i="32"/>
  <c r="BC40" i="32"/>
  <c r="BD39" i="32"/>
  <c r="BC39" i="32"/>
  <c r="BD38" i="32"/>
  <c r="BC38" i="32"/>
  <c r="AU38" i="32"/>
  <c r="BE71" i="32" s="1"/>
  <c r="AT38" i="32"/>
  <c r="BE70" i="32" s="1"/>
  <c r="AS38" i="32"/>
  <c r="BE69" i="32" s="1"/>
  <c r="AR38" i="32"/>
  <c r="BE68" i="32" s="1"/>
  <c r="AQ38" i="32"/>
  <c r="BE67" i="32" s="1"/>
  <c r="AO38" i="32"/>
  <c r="AN38" i="32"/>
  <c r="AM38" i="32"/>
  <c r="AL38" i="32"/>
  <c r="AK38" i="32"/>
  <c r="BD37" i="32"/>
  <c r="BC37" i="32"/>
  <c r="AU37" i="32"/>
  <c r="BE65" i="32" s="1"/>
  <c r="AT37" i="32"/>
  <c r="BE64" i="32" s="1"/>
  <c r="AS37" i="32"/>
  <c r="BE63" i="32" s="1"/>
  <c r="AR37" i="32"/>
  <c r="BE62" i="32" s="1"/>
  <c r="AQ37" i="32"/>
  <c r="BE61" i="32" s="1"/>
  <c r="AO37" i="32"/>
  <c r="AN37" i="32"/>
  <c r="AM37" i="32"/>
  <c r="AL37" i="32"/>
  <c r="AK37" i="32"/>
  <c r="BD36" i="32"/>
  <c r="BC36" i="32"/>
  <c r="AU36" i="32"/>
  <c r="BE59" i="32" s="1"/>
  <c r="AT36" i="32"/>
  <c r="BE58" i="32" s="1"/>
  <c r="AS36" i="32"/>
  <c r="BE57" i="32" s="1"/>
  <c r="AR36" i="32"/>
  <c r="BE56" i="32" s="1"/>
  <c r="AQ36" i="32"/>
  <c r="BE55" i="32" s="1"/>
  <c r="AO36" i="32"/>
  <c r="AN36" i="32"/>
  <c r="AM36" i="32"/>
  <c r="AL36" i="32"/>
  <c r="AK36" i="32"/>
  <c r="BD35" i="32"/>
  <c r="BC35" i="32"/>
  <c r="AU35" i="32"/>
  <c r="BE53" i="32" s="1"/>
  <c r="AT35" i="32"/>
  <c r="BE52" i="32" s="1"/>
  <c r="AS35" i="32"/>
  <c r="BE51" i="32" s="1"/>
  <c r="AR35" i="32"/>
  <c r="BE50" i="32" s="1"/>
  <c r="AQ35" i="32"/>
  <c r="BE49" i="32" s="1"/>
  <c r="AO35" i="32"/>
  <c r="AN35" i="32"/>
  <c r="AM35" i="32"/>
  <c r="AL35" i="32"/>
  <c r="AK35" i="32"/>
  <c r="BD34" i="32"/>
  <c r="BC34" i="32"/>
  <c r="AU34" i="32"/>
  <c r="BE47" i="32" s="1"/>
  <c r="AT34" i="32"/>
  <c r="BE46" i="32" s="1"/>
  <c r="AS34" i="32"/>
  <c r="BE45" i="32" s="1"/>
  <c r="AR34" i="32"/>
  <c r="BE44" i="32" s="1"/>
  <c r="AQ34" i="32"/>
  <c r="BE43" i="32" s="1"/>
  <c r="AO34" i="32"/>
  <c r="AN34" i="32"/>
  <c r="AM34" i="32"/>
  <c r="AL34" i="32"/>
  <c r="AK34" i="32"/>
  <c r="BD33" i="32"/>
  <c r="BC33" i="32"/>
  <c r="BD32" i="32"/>
  <c r="BC32" i="32"/>
  <c r="BD31" i="32"/>
  <c r="BC31" i="32"/>
  <c r="BD30" i="32"/>
  <c r="BC30" i="32"/>
  <c r="D30" i="32"/>
  <c r="D40" i="32" s="1"/>
  <c r="BD29" i="32"/>
  <c r="BC29" i="32"/>
  <c r="G29" i="32"/>
  <c r="F29" i="32"/>
  <c r="E29" i="32"/>
  <c r="BE28" i="32"/>
  <c r="BD28" i="32"/>
  <c r="BC28" i="32"/>
  <c r="G28" i="32"/>
  <c r="F28" i="32"/>
  <c r="E28" i="32"/>
  <c r="BE27" i="32"/>
  <c r="BD27" i="32"/>
  <c r="BC27" i="32"/>
  <c r="G27" i="32"/>
  <c r="F27" i="32"/>
  <c r="E27" i="32"/>
  <c r="BE26" i="32"/>
  <c r="BD26" i="32"/>
  <c r="BC26" i="32"/>
  <c r="G26" i="32"/>
  <c r="F26" i="32"/>
  <c r="E26" i="32"/>
  <c r="BE25" i="32"/>
  <c r="BD25" i="32"/>
  <c r="BC25" i="32"/>
  <c r="G25" i="32"/>
  <c r="F25" i="32"/>
  <c r="E25" i="32"/>
  <c r="BE24" i="32"/>
  <c r="BD24" i="32"/>
  <c r="BC24" i="32"/>
  <c r="G24" i="32"/>
  <c r="F24" i="32"/>
  <c r="E24" i="32"/>
  <c r="BE23" i="32"/>
  <c r="BD23" i="32"/>
  <c r="BC23" i="32"/>
  <c r="G23" i="32"/>
  <c r="F23" i="32"/>
  <c r="E23" i="32"/>
  <c r="BE22" i="32"/>
  <c r="BD22" i="32"/>
  <c r="BC22" i="32"/>
  <c r="BC21" i="32"/>
  <c r="BA62" i="32" s="1"/>
  <c r="BB21" i="32"/>
  <c r="D21" i="32"/>
  <c r="BC20" i="32"/>
  <c r="AZ97" i="32" s="1"/>
  <c r="BB20" i="32"/>
  <c r="D20" i="32"/>
  <c r="O36" i="32" s="1"/>
  <c r="BE54" i="32" s="1"/>
  <c r="W18" i="32"/>
  <c r="V18" i="32"/>
  <c r="U18" i="32"/>
  <c r="T18" i="32"/>
  <c r="S18" i="32"/>
  <c r="Q18" i="32"/>
  <c r="W17" i="32"/>
  <c r="V17" i="32"/>
  <c r="U17" i="32"/>
  <c r="T17" i="32"/>
  <c r="S17" i="32"/>
  <c r="Q17" i="32"/>
  <c r="W16" i="32"/>
  <c r="V16" i="32"/>
  <c r="U16" i="32"/>
  <c r="T16" i="32"/>
  <c r="S16" i="32"/>
  <c r="Q16" i="32"/>
  <c r="W15" i="32"/>
  <c r="V15" i="32"/>
  <c r="U15" i="32"/>
  <c r="T15" i="32"/>
  <c r="S15" i="32"/>
  <c r="Q15" i="32"/>
  <c r="W14" i="32"/>
  <c r="V14" i="32"/>
  <c r="U14" i="32"/>
  <c r="T14" i="32"/>
  <c r="S14" i="32"/>
  <c r="Q14" i="32"/>
  <c r="W13" i="32"/>
  <c r="V13" i="32"/>
  <c r="U13" i="32"/>
  <c r="T13" i="32"/>
  <c r="S13" i="32"/>
  <c r="Q13" i="32"/>
  <c r="BA22" i="32" l="1"/>
  <c r="BA26" i="32"/>
  <c r="S92" i="32"/>
  <c r="BE86" i="32" s="1"/>
  <c r="R92" i="32"/>
  <c r="BE85" i="32" s="1"/>
  <c r="O34" i="32"/>
  <c r="BE42" i="32" s="1"/>
  <c r="H50" i="32"/>
  <c r="BE79" i="32" s="1"/>
  <c r="I50" i="32"/>
  <c r="BE78" i="32" s="1"/>
  <c r="Q92" i="32"/>
  <c r="BA25" i="32"/>
  <c r="BA64" i="32"/>
  <c r="BA100" i="32"/>
  <c r="BA24" i="32"/>
  <c r="BA23" i="32"/>
  <c r="BA27" i="32"/>
  <c r="BA58" i="32"/>
  <c r="AZ34" i="32"/>
  <c r="AZ48" i="32"/>
  <c r="AZ57" i="32"/>
  <c r="AZ70" i="32"/>
  <c r="AZ31" i="32"/>
  <c r="O33" i="32"/>
  <c r="AZ33" i="32"/>
  <c r="O37" i="32"/>
  <c r="BE60" i="32" s="1"/>
  <c r="AZ37" i="32"/>
  <c r="AZ39" i="32"/>
  <c r="BA43" i="32"/>
  <c r="AZ50" i="32"/>
  <c r="AZ61" i="32"/>
  <c r="AZ67" i="32"/>
  <c r="AZ76" i="32"/>
  <c r="AZ81" i="32"/>
  <c r="BA99" i="32"/>
  <c r="BA95" i="32"/>
  <c r="BA91" i="32"/>
  <c r="BA90" i="32"/>
  <c r="BA89" i="32"/>
  <c r="BA88" i="32"/>
  <c r="BA87" i="32"/>
  <c r="BA86" i="32"/>
  <c r="BA85" i="32"/>
  <c r="BA84" i="32"/>
  <c r="BA83" i="32"/>
  <c r="BA82" i="32"/>
  <c r="BA80" i="32"/>
  <c r="BA79" i="32"/>
  <c r="BA77" i="32"/>
  <c r="BA75" i="32"/>
  <c r="BA73" i="32"/>
  <c r="BA71" i="32"/>
  <c r="BA69" i="32"/>
  <c r="BA65" i="32"/>
  <c r="BA59" i="32"/>
  <c r="BA55" i="32"/>
  <c r="BA52" i="32"/>
  <c r="BA46" i="32"/>
  <c r="BA42" i="32"/>
  <c r="BA40" i="32"/>
  <c r="BA29" i="32"/>
  <c r="BA28" i="32"/>
  <c r="BA98" i="32"/>
  <c r="BA94" i="32"/>
  <c r="BA93" i="32"/>
  <c r="BA92" i="32"/>
  <c r="BA68" i="32"/>
  <c r="BA66" i="32"/>
  <c r="BA60" i="32"/>
  <c r="BA56" i="32"/>
  <c r="BA51" i="32"/>
  <c r="BA49" i="32"/>
  <c r="BA45" i="32"/>
  <c r="BA39" i="32"/>
  <c r="BA38" i="32"/>
  <c r="BA37" i="32"/>
  <c r="BA36" i="32"/>
  <c r="BA35" i="32"/>
  <c r="BA34" i="32"/>
  <c r="BA33" i="32"/>
  <c r="BA32" i="32"/>
  <c r="BA97" i="32"/>
  <c r="BA81" i="32"/>
  <c r="BA78" i="32"/>
  <c r="BA76" i="32"/>
  <c r="BA74" i="32"/>
  <c r="BA72" i="32"/>
  <c r="BA70" i="32"/>
  <c r="BA67" i="32"/>
  <c r="BA63" i="32"/>
  <c r="BA61" i="32"/>
  <c r="BA57" i="32"/>
  <c r="BA53" i="32"/>
  <c r="BA50" i="32"/>
  <c r="BA48" i="32"/>
  <c r="BA44" i="32"/>
  <c r="BA41" i="32"/>
  <c r="BA30" i="32"/>
  <c r="BA31" i="32"/>
  <c r="AZ32" i="32"/>
  <c r="AZ36" i="32"/>
  <c r="AZ41" i="32"/>
  <c r="BA47" i="32"/>
  <c r="AZ53" i="32"/>
  <c r="AZ63" i="32"/>
  <c r="AZ74" i="32"/>
  <c r="E104" i="32"/>
  <c r="BE88" i="32" s="1"/>
  <c r="BA96" i="32"/>
  <c r="O39" i="32"/>
  <c r="O38" i="32"/>
  <c r="BE66" i="32" s="1"/>
  <c r="O29" i="32"/>
  <c r="O28" i="32"/>
  <c r="BE35" i="32" s="1"/>
  <c r="AZ100" i="32"/>
  <c r="AZ96" i="32"/>
  <c r="AZ64" i="32"/>
  <c r="AZ62" i="32"/>
  <c r="AZ58" i="32"/>
  <c r="AZ54" i="32"/>
  <c r="AZ47" i="32"/>
  <c r="AZ43" i="32"/>
  <c r="AZ30" i="32"/>
  <c r="AZ99" i="32"/>
  <c r="AZ95" i="32"/>
  <c r="AZ91" i="32"/>
  <c r="AZ90" i="32"/>
  <c r="AZ89" i="32"/>
  <c r="AZ88" i="32"/>
  <c r="AZ87" i="32"/>
  <c r="AZ86" i="32"/>
  <c r="AZ85" i="32"/>
  <c r="AZ84" i="32"/>
  <c r="AZ83" i="32"/>
  <c r="AZ82" i="32"/>
  <c r="AZ80" i="32"/>
  <c r="AZ79" i="32"/>
  <c r="AZ77" i="32"/>
  <c r="AZ75" i="32"/>
  <c r="AZ73" i="32"/>
  <c r="AZ71" i="32"/>
  <c r="AZ69" i="32"/>
  <c r="AZ65" i="32"/>
  <c r="AZ59" i="32"/>
  <c r="AZ55" i="32"/>
  <c r="AZ52" i="32"/>
  <c r="AZ46" i="32"/>
  <c r="AZ42" i="32"/>
  <c r="AZ40" i="32"/>
  <c r="AZ29" i="32"/>
  <c r="AZ28" i="32"/>
  <c r="AZ98" i="32"/>
  <c r="AZ94" i="32"/>
  <c r="AZ93" i="32"/>
  <c r="AZ92" i="32"/>
  <c r="AZ68" i="32"/>
  <c r="AZ66" i="32"/>
  <c r="AZ60" i="32"/>
  <c r="AZ56" i="32"/>
  <c r="AZ51" i="32"/>
  <c r="AZ49" i="32"/>
  <c r="AZ45" i="32"/>
  <c r="AZ22" i="32"/>
  <c r="O23" i="32"/>
  <c r="AZ23" i="32"/>
  <c r="O24" i="32"/>
  <c r="BE31" i="32" s="1"/>
  <c r="AZ24" i="32"/>
  <c r="O25" i="32"/>
  <c r="BE32" i="32" s="1"/>
  <c r="AZ25" i="32"/>
  <c r="O26" i="32"/>
  <c r="BE33" i="32" s="1"/>
  <c r="AZ26" i="32"/>
  <c r="O27" i="32"/>
  <c r="BE34" i="32" s="1"/>
  <c r="AZ27" i="32"/>
  <c r="O35" i="32"/>
  <c r="BE48" i="32" s="1"/>
  <c r="AZ35" i="32"/>
  <c r="AZ38" i="32"/>
  <c r="AZ44" i="32"/>
  <c r="BA54" i="32"/>
  <c r="AZ72" i="32"/>
  <c r="AZ78" i="32"/>
  <c r="BE84" i="32" l="1"/>
  <c r="C109" i="32"/>
  <c r="BE72" i="32"/>
  <c r="BE36" i="32"/>
  <c r="BE30" i="32"/>
  <c r="BE29" i="32"/>
  <c r="O30" i="32"/>
  <c r="O40" i="32" s="1"/>
  <c r="D104" i="31" l="1"/>
  <c r="BE87" i="31" s="1"/>
  <c r="BE100" i="31"/>
  <c r="BC100" i="31"/>
  <c r="BE99" i="31"/>
  <c r="BC99" i="31"/>
  <c r="BE98" i="31"/>
  <c r="BC98" i="31"/>
  <c r="BE97" i="31"/>
  <c r="BC97" i="31"/>
  <c r="BE96" i="31"/>
  <c r="BC96" i="31"/>
  <c r="BE95" i="31"/>
  <c r="BC95" i="31"/>
  <c r="BE94" i="31"/>
  <c r="BC94" i="31"/>
  <c r="BE93" i="31"/>
  <c r="BC93" i="31"/>
  <c r="BE92" i="31"/>
  <c r="BC92" i="31"/>
  <c r="BE91" i="31"/>
  <c r="BC91" i="31"/>
  <c r="S91" i="31"/>
  <c r="R91" i="31"/>
  <c r="Q91" i="31"/>
  <c r="O91" i="31"/>
  <c r="BE90" i="31"/>
  <c r="BC90" i="31"/>
  <c r="S90" i="31"/>
  <c r="R90" i="31"/>
  <c r="Q90" i="31"/>
  <c r="O90" i="31"/>
  <c r="BE89" i="31"/>
  <c r="BC89" i="31"/>
  <c r="S89" i="31"/>
  <c r="R89" i="31"/>
  <c r="Q89" i="31"/>
  <c r="O89" i="31"/>
  <c r="BD88" i="31"/>
  <c r="S88" i="31"/>
  <c r="R88" i="31"/>
  <c r="Q88" i="31"/>
  <c r="O88" i="31"/>
  <c r="BD87" i="31"/>
  <c r="S87" i="31"/>
  <c r="R87" i="31"/>
  <c r="Q87" i="31"/>
  <c r="O87" i="31"/>
  <c r="BD86" i="31"/>
  <c r="S86" i="31"/>
  <c r="R86" i="31"/>
  <c r="Q86" i="31"/>
  <c r="O86" i="31"/>
  <c r="BD85" i="31"/>
  <c r="S85" i="31"/>
  <c r="R85" i="31"/>
  <c r="Q85" i="31"/>
  <c r="O85" i="31"/>
  <c r="BD84" i="31"/>
  <c r="S84" i="31"/>
  <c r="R84" i="31"/>
  <c r="Q84" i="31"/>
  <c r="O84" i="31"/>
  <c r="BD83" i="31"/>
  <c r="S83" i="31"/>
  <c r="O83" i="31"/>
  <c r="BD82" i="31"/>
  <c r="BD81" i="31"/>
  <c r="BB81" i="31"/>
  <c r="BC81" i="31" s="1"/>
  <c r="BD80" i="31"/>
  <c r="BB80" i="31"/>
  <c r="BC80" i="31" s="1"/>
  <c r="BD79" i="31"/>
  <c r="BD78" i="31"/>
  <c r="O78" i="31"/>
  <c r="E78" i="31"/>
  <c r="R78" i="31" s="1"/>
  <c r="D78" i="31"/>
  <c r="Q78" i="31" s="1"/>
  <c r="BD77" i="31"/>
  <c r="BC77" i="31"/>
  <c r="O77" i="31"/>
  <c r="E77" i="31"/>
  <c r="R77" i="31" s="1"/>
  <c r="D77" i="31"/>
  <c r="Q77" i="31" s="1"/>
  <c r="BD76" i="31"/>
  <c r="BC76" i="31"/>
  <c r="O76" i="31"/>
  <c r="E76" i="31"/>
  <c r="R76" i="31" s="1"/>
  <c r="D76" i="31"/>
  <c r="Q76" i="31" s="1"/>
  <c r="BD75" i="31"/>
  <c r="BC75" i="31"/>
  <c r="O75" i="31"/>
  <c r="E75" i="31"/>
  <c r="R75" i="31" s="1"/>
  <c r="D75" i="31"/>
  <c r="Q75" i="31" s="1"/>
  <c r="BD74" i="31"/>
  <c r="BC74" i="31"/>
  <c r="O74" i="31"/>
  <c r="E74" i="31"/>
  <c r="R74" i="31" s="1"/>
  <c r="D74" i="31"/>
  <c r="Q74" i="31" s="1"/>
  <c r="BD73" i="31"/>
  <c r="BC73" i="31"/>
  <c r="O73" i="31"/>
  <c r="E73" i="31"/>
  <c r="R73" i="31" s="1"/>
  <c r="D73" i="31"/>
  <c r="Q73" i="31" s="1"/>
  <c r="BD72" i="31"/>
  <c r="BC72" i="31"/>
  <c r="O72" i="31"/>
  <c r="E72" i="31"/>
  <c r="R72" i="31" s="1"/>
  <c r="D72" i="31"/>
  <c r="Q72" i="31" s="1"/>
  <c r="BD71" i="31"/>
  <c r="BC71" i="31"/>
  <c r="O71" i="31"/>
  <c r="E71" i="31"/>
  <c r="R71" i="31" s="1"/>
  <c r="D71" i="31"/>
  <c r="Q71" i="31" s="1"/>
  <c r="BD70" i="31"/>
  <c r="BC70" i="31"/>
  <c r="O70" i="31"/>
  <c r="E70" i="31"/>
  <c r="R70" i="31" s="1"/>
  <c r="D70" i="31"/>
  <c r="Q70" i="31" s="1"/>
  <c r="BD69" i="31"/>
  <c r="BC69" i="31"/>
  <c r="BD68" i="31"/>
  <c r="BC68" i="31"/>
  <c r="BD67" i="31"/>
  <c r="BC67" i="31"/>
  <c r="L67" i="31"/>
  <c r="BD66" i="31"/>
  <c r="BC66" i="31"/>
  <c r="L66" i="31"/>
  <c r="BD65" i="31"/>
  <c r="BC65" i="31"/>
  <c r="L65" i="31"/>
  <c r="BD64" i="31"/>
  <c r="BC64" i="31"/>
  <c r="L64" i="31"/>
  <c r="BD63" i="31"/>
  <c r="BC63" i="31"/>
  <c r="L63" i="31"/>
  <c r="BD62" i="31"/>
  <c r="BC62" i="31"/>
  <c r="L62" i="31"/>
  <c r="BD61" i="31"/>
  <c r="BC61" i="31"/>
  <c r="L61" i="31"/>
  <c r="BD60" i="31"/>
  <c r="BC60" i="31"/>
  <c r="L60" i="31"/>
  <c r="BD59" i="31"/>
  <c r="BC59" i="31"/>
  <c r="L59" i="31"/>
  <c r="BD58" i="31"/>
  <c r="BC58" i="31"/>
  <c r="L58" i="31"/>
  <c r="BD57" i="31"/>
  <c r="BC57" i="31"/>
  <c r="L57" i="31"/>
  <c r="BD56" i="31"/>
  <c r="BC56" i="31"/>
  <c r="L56" i="31"/>
  <c r="BD55" i="31"/>
  <c r="BC55" i="31"/>
  <c r="L55" i="31"/>
  <c r="BD54" i="31"/>
  <c r="BC54" i="31"/>
  <c r="BD53" i="31"/>
  <c r="BC53" i="31"/>
  <c r="BD52" i="31"/>
  <c r="BC52" i="31"/>
  <c r="BD51" i="31"/>
  <c r="BC51" i="31"/>
  <c r="BD50" i="31"/>
  <c r="BC50" i="31"/>
  <c r="BD49" i="31"/>
  <c r="BC49" i="31"/>
  <c r="I49" i="31"/>
  <c r="H49" i="31"/>
  <c r="D49" i="31"/>
  <c r="F49" i="31" s="1"/>
  <c r="BD48" i="31"/>
  <c r="BC48" i="31"/>
  <c r="I48" i="31"/>
  <c r="H48" i="31"/>
  <c r="D48" i="31"/>
  <c r="F48" i="31" s="1"/>
  <c r="BD47" i="31"/>
  <c r="BC47" i="31"/>
  <c r="I47" i="31"/>
  <c r="H47" i="31"/>
  <c r="D47" i="31"/>
  <c r="F47" i="31" s="1"/>
  <c r="BD46" i="31"/>
  <c r="BC46" i="31"/>
  <c r="I46" i="31"/>
  <c r="H46" i="31"/>
  <c r="D46" i="31"/>
  <c r="F46" i="31" s="1"/>
  <c r="BD45" i="31"/>
  <c r="BC45" i="31"/>
  <c r="I45" i="31"/>
  <c r="H45" i="31"/>
  <c r="D45" i="31"/>
  <c r="F45" i="31" s="1"/>
  <c r="BD44" i="31"/>
  <c r="BC44" i="31"/>
  <c r="I44" i="31"/>
  <c r="H44" i="31"/>
  <c r="D44" i="31"/>
  <c r="F44" i="31" s="1"/>
  <c r="BD43" i="31"/>
  <c r="BC43" i="31"/>
  <c r="I43" i="31"/>
  <c r="H43" i="31"/>
  <c r="D43" i="31"/>
  <c r="F43" i="31" s="1"/>
  <c r="BD42" i="31"/>
  <c r="BC42" i="31"/>
  <c r="BD41" i="31"/>
  <c r="BC41" i="31"/>
  <c r="BD40" i="31"/>
  <c r="BC40" i="31"/>
  <c r="BD39" i="31"/>
  <c r="BC39" i="31"/>
  <c r="AU39" i="31"/>
  <c r="BE77" i="31" s="1"/>
  <c r="AT39" i="31"/>
  <c r="BE76" i="31" s="1"/>
  <c r="AS39" i="31"/>
  <c r="BE75" i="31" s="1"/>
  <c r="AR39" i="31"/>
  <c r="BE74" i="31" s="1"/>
  <c r="AQ39" i="31"/>
  <c r="BE73" i="31" s="1"/>
  <c r="AO39" i="31"/>
  <c r="AN39" i="31"/>
  <c r="AM39" i="31"/>
  <c r="AL39" i="31"/>
  <c r="AK39" i="31"/>
  <c r="BD38" i="31"/>
  <c r="BC38" i="31"/>
  <c r="AU38" i="31"/>
  <c r="BE71" i="31" s="1"/>
  <c r="AT38" i="31"/>
  <c r="BE70" i="31" s="1"/>
  <c r="AS38" i="31"/>
  <c r="BE69" i="31" s="1"/>
  <c r="AR38" i="31"/>
  <c r="BE68" i="31" s="1"/>
  <c r="AQ38" i="31"/>
  <c r="BE67" i="31" s="1"/>
  <c r="AO38" i="31"/>
  <c r="AN38" i="31"/>
  <c r="AM38" i="31"/>
  <c r="AL38" i="31"/>
  <c r="AK38" i="31"/>
  <c r="BD37" i="31"/>
  <c r="BC37" i="31"/>
  <c r="AU37" i="31"/>
  <c r="BE65" i="31" s="1"/>
  <c r="AT37" i="31"/>
  <c r="BE64" i="31" s="1"/>
  <c r="AS37" i="31"/>
  <c r="BE63" i="31" s="1"/>
  <c r="AR37" i="31"/>
  <c r="BE62" i="31" s="1"/>
  <c r="AQ37" i="31"/>
  <c r="BE61" i="31" s="1"/>
  <c r="AO37" i="31"/>
  <c r="AN37" i="31"/>
  <c r="AM37" i="31"/>
  <c r="AL37" i="31"/>
  <c r="AK37" i="31"/>
  <c r="BD36" i="31"/>
  <c r="BC36" i="31"/>
  <c r="BD35" i="31"/>
  <c r="BC35" i="31"/>
  <c r="BD34" i="31"/>
  <c r="BC34" i="31"/>
  <c r="BD33" i="31"/>
  <c r="BC33" i="31"/>
  <c r="BD32" i="31"/>
  <c r="BC32" i="31"/>
  <c r="BD31" i="31"/>
  <c r="BC31" i="31"/>
  <c r="BD30" i="31"/>
  <c r="BC30" i="31"/>
  <c r="M30" i="31"/>
  <c r="M40" i="31" s="1"/>
  <c r="L30" i="31"/>
  <c r="L40" i="31" s="1"/>
  <c r="K30" i="31"/>
  <c r="K40" i="31" s="1"/>
  <c r="J30" i="31"/>
  <c r="J40" i="31" s="1"/>
  <c r="I30" i="31"/>
  <c r="I40" i="31" s="1"/>
  <c r="D30" i="31"/>
  <c r="D40" i="31" s="1"/>
  <c r="BD29" i="31"/>
  <c r="BC29" i="31"/>
  <c r="Q29" i="31"/>
  <c r="G29" i="31"/>
  <c r="F29" i="31"/>
  <c r="E29" i="31"/>
  <c r="BE28" i="31"/>
  <c r="BD28" i="31"/>
  <c r="BC28" i="31"/>
  <c r="Q28" i="31"/>
  <c r="G28" i="31"/>
  <c r="F28" i="31"/>
  <c r="E28" i="31"/>
  <c r="BE27" i="31"/>
  <c r="BD27" i="31"/>
  <c r="BC27" i="31"/>
  <c r="Q27" i="31"/>
  <c r="G27" i="31"/>
  <c r="F27" i="31"/>
  <c r="E27" i="31"/>
  <c r="BE26" i="31"/>
  <c r="BD26" i="31"/>
  <c r="BC26" i="31"/>
  <c r="Q26" i="31"/>
  <c r="G26" i="31"/>
  <c r="F26" i="31"/>
  <c r="E26" i="31"/>
  <c r="BE25" i="31"/>
  <c r="BD25" i="31"/>
  <c r="BC25" i="31"/>
  <c r="Q25" i="31"/>
  <c r="G25" i="31"/>
  <c r="F25" i="31"/>
  <c r="E25" i="31"/>
  <c r="BE24" i="31"/>
  <c r="BD24" i="31"/>
  <c r="BC24" i="31"/>
  <c r="Q24" i="31"/>
  <c r="G24" i="31"/>
  <c r="F24" i="31"/>
  <c r="E24" i="31"/>
  <c r="BE23" i="31"/>
  <c r="BD23" i="31"/>
  <c r="BC23" i="31"/>
  <c r="Q23" i="31"/>
  <c r="G23" i="31"/>
  <c r="F23" i="31"/>
  <c r="E23" i="31"/>
  <c r="BE22" i="31"/>
  <c r="BD22" i="31"/>
  <c r="BC22" i="31"/>
  <c r="BC21" i="31"/>
  <c r="BA93" i="31" s="1"/>
  <c r="BB21" i="31"/>
  <c r="D21" i="31"/>
  <c r="BC20" i="31"/>
  <c r="AZ99" i="31" s="1"/>
  <c r="BB20" i="31"/>
  <c r="D20" i="31"/>
  <c r="O38" i="31" s="1"/>
  <c r="BE66" i="31" s="1"/>
  <c r="W18" i="31"/>
  <c r="V18" i="31"/>
  <c r="U18" i="31"/>
  <c r="T18" i="31"/>
  <c r="S18" i="31"/>
  <c r="Q18" i="31"/>
  <c r="W17" i="31"/>
  <c r="V17" i="31"/>
  <c r="U17" i="31"/>
  <c r="T17" i="31"/>
  <c r="S17" i="31"/>
  <c r="Q17" i="31"/>
  <c r="W16" i="31"/>
  <c r="V16" i="31"/>
  <c r="U16" i="31"/>
  <c r="T16" i="31"/>
  <c r="S16" i="31"/>
  <c r="Q16" i="31"/>
  <c r="W15" i="31"/>
  <c r="V15" i="31"/>
  <c r="U15" i="31"/>
  <c r="T15" i="31"/>
  <c r="S15" i="31"/>
  <c r="Q15" i="31"/>
  <c r="W14" i="31"/>
  <c r="V14" i="31"/>
  <c r="U14" i="31"/>
  <c r="T14" i="31"/>
  <c r="S14" i="31"/>
  <c r="Q14" i="31"/>
  <c r="W13" i="31"/>
  <c r="V13" i="31"/>
  <c r="U13" i="31"/>
  <c r="T13" i="31"/>
  <c r="S13" i="31"/>
  <c r="Q13" i="31"/>
  <c r="BE100" i="28"/>
  <c r="BC100" i="28"/>
  <c r="BE99" i="28"/>
  <c r="BC99" i="28"/>
  <c r="BE98" i="28"/>
  <c r="BC98" i="28"/>
  <c r="BE97" i="28"/>
  <c r="BC97" i="28"/>
  <c r="BE96" i="28"/>
  <c r="BC96" i="28"/>
  <c r="BE95" i="28"/>
  <c r="BC95" i="28"/>
  <c r="BE94" i="28"/>
  <c r="BC94" i="28"/>
  <c r="BE93" i="28"/>
  <c r="BC93" i="28"/>
  <c r="BE92" i="28"/>
  <c r="BC92" i="28"/>
  <c r="BE91" i="28"/>
  <c r="BC91" i="28"/>
  <c r="BE90" i="28"/>
  <c r="BC90" i="28"/>
  <c r="BE89" i="28"/>
  <c r="BC89" i="28"/>
  <c r="BD88" i="28"/>
  <c r="BD87" i="28"/>
  <c r="BD86" i="28"/>
  <c r="BD85" i="28"/>
  <c r="BD84" i="28"/>
  <c r="BD83" i="28"/>
  <c r="BD82" i="28"/>
  <c r="BD81" i="28"/>
  <c r="BB81" i="28"/>
  <c r="BC81" i="28" s="1"/>
  <c r="BD80" i="28"/>
  <c r="BB80" i="28"/>
  <c r="BC80" i="28" s="1"/>
  <c r="BD79" i="28"/>
  <c r="BD78" i="28"/>
  <c r="BD77" i="28"/>
  <c r="BC77" i="28"/>
  <c r="BD76" i="28"/>
  <c r="BC76" i="28"/>
  <c r="BD75" i="28"/>
  <c r="BC75" i="28"/>
  <c r="BD74" i="28"/>
  <c r="BC74" i="28"/>
  <c r="BD73" i="28"/>
  <c r="BC73" i="28"/>
  <c r="BD72" i="28"/>
  <c r="BC72" i="28"/>
  <c r="BD71" i="28"/>
  <c r="BC71" i="28"/>
  <c r="BD70" i="28"/>
  <c r="BC70" i="28"/>
  <c r="BD69" i="28"/>
  <c r="BC69" i="28"/>
  <c r="BD68" i="28"/>
  <c r="BC68" i="28"/>
  <c r="BD67" i="28"/>
  <c r="BC67" i="28"/>
  <c r="BD66" i="28"/>
  <c r="BC66" i="28"/>
  <c r="BD65" i="28"/>
  <c r="BC65" i="28"/>
  <c r="BD64" i="28"/>
  <c r="BC64" i="28"/>
  <c r="BD63" i="28"/>
  <c r="BC63" i="28"/>
  <c r="BD62" i="28"/>
  <c r="BC62" i="28"/>
  <c r="BD61" i="28"/>
  <c r="BC61" i="28"/>
  <c r="BD60" i="28"/>
  <c r="BC60" i="28"/>
  <c r="BD59" i="28"/>
  <c r="BC59" i="28"/>
  <c r="BD58" i="28"/>
  <c r="BC58" i="28"/>
  <c r="BD57" i="28"/>
  <c r="BC57" i="28"/>
  <c r="BD56" i="28"/>
  <c r="BC56" i="28"/>
  <c r="BD55" i="28"/>
  <c r="BC55" i="28"/>
  <c r="BD54" i="28"/>
  <c r="BC54" i="28"/>
  <c r="BD53" i="28"/>
  <c r="BC53" i="28"/>
  <c r="BD52" i="28"/>
  <c r="BC52" i="28"/>
  <c r="BD51" i="28"/>
  <c r="BC51" i="28"/>
  <c r="BD50" i="28"/>
  <c r="BC50" i="28"/>
  <c r="BD49" i="28"/>
  <c r="BC49" i="28"/>
  <c r="BD48" i="28"/>
  <c r="BC48" i="28"/>
  <c r="BD47" i="28"/>
  <c r="BC47" i="28"/>
  <c r="BD46" i="28"/>
  <c r="BC46" i="28"/>
  <c r="BD45" i="28"/>
  <c r="BC45" i="28"/>
  <c r="BD44" i="28"/>
  <c r="BC44" i="28"/>
  <c r="BD43" i="28"/>
  <c r="BC43" i="28"/>
  <c r="BD42" i="28"/>
  <c r="BC42" i="28"/>
  <c r="BD41" i="28"/>
  <c r="BC41" i="28"/>
  <c r="BD40" i="28"/>
  <c r="BC40" i="28"/>
  <c r="BD39" i="28"/>
  <c r="BC39" i="28"/>
  <c r="BD38" i="28"/>
  <c r="BC38" i="28"/>
  <c r="BD37" i="28"/>
  <c r="BC37" i="28"/>
  <c r="BD36" i="28"/>
  <c r="BC36" i="28"/>
  <c r="BD35" i="28"/>
  <c r="BC35" i="28"/>
  <c r="BD34" i="28"/>
  <c r="BC34" i="28"/>
  <c r="BD33" i="28"/>
  <c r="BC33" i="28"/>
  <c r="BD32" i="28"/>
  <c r="BC32" i="28"/>
  <c r="BD31" i="28"/>
  <c r="BC31" i="28"/>
  <c r="BD30" i="28"/>
  <c r="BC30" i="28"/>
  <c r="BD29" i="28"/>
  <c r="BC29" i="28"/>
  <c r="BE28" i="28"/>
  <c r="BD28" i="28"/>
  <c r="BC28" i="28"/>
  <c r="BE27" i="28"/>
  <c r="BD27" i="28"/>
  <c r="BC27" i="28"/>
  <c r="BE26" i="28"/>
  <c r="BD26" i="28"/>
  <c r="BC26" i="28"/>
  <c r="BE25" i="28"/>
  <c r="BD25" i="28"/>
  <c r="BC25" i="28"/>
  <c r="BE24" i="28"/>
  <c r="BD24" i="28"/>
  <c r="BC24" i="28"/>
  <c r="BE23" i="28"/>
  <c r="BD23" i="28"/>
  <c r="BC23" i="28"/>
  <c r="BE22" i="28"/>
  <c r="BD22" i="28"/>
  <c r="BC22" i="28"/>
  <c r="BC21" i="28"/>
  <c r="BA75" i="28" s="1"/>
  <c r="BB21" i="28"/>
  <c r="BC20" i="28"/>
  <c r="AZ63" i="28" s="1"/>
  <c r="BB20" i="28"/>
  <c r="BD72" i="24"/>
  <c r="BD66" i="24"/>
  <c r="BD77" i="24"/>
  <c r="BD76" i="24"/>
  <c r="BD75" i="24"/>
  <c r="BD74" i="24"/>
  <c r="BD73" i="24"/>
  <c r="BC73" i="24"/>
  <c r="BC74" i="24"/>
  <c r="BC75" i="24"/>
  <c r="BC76" i="24"/>
  <c r="BC77" i="24"/>
  <c r="BC72" i="24"/>
  <c r="BC71" i="24"/>
  <c r="BC67" i="24"/>
  <c r="BC68" i="24"/>
  <c r="BC69" i="24"/>
  <c r="BC70" i="24"/>
  <c r="BC66" i="24"/>
  <c r="BC63" i="24"/>
  <c r="BE100" i="24"/>
  <c r="BE99" i="24"/>
  <c r="BE98" i="24"/>
  <c r="BE97" i="24"/>
  <c r="BE96" i="24"/>
  <c r="BE95" i="24"/>
  <c r="BE94" i="24"/>
  <c r="BE93" i="24"/>
  <c r="BE92" i="24"/>
  <c r="BE91" i="24"/>
  <c r="BE90" i="24"/>
  <c r="BE89" i="24"/>
  <c r="BC100" i="24"/>
  <c r="BC99" i="24"/>
  <c r="BC98" i="24"/>
  <c r="BC97" i="24"/>
  <c r="BC96" i="24"/>
  <c r="BC95" i="24"/>
  <c r="BC94" i="24"/>
  <c r="BC93" i="24"/>
  <c r="BC92" i="24"/>
  <c r="BC91" i="24"/>
  <c r="BC90" i="24"/>
  <c r="BC89" i="24"/>
  <c r="BD71" i="24"/>
  <c r="BD70" i="24"/>
  <c r="BD69" i="24"/>
  <c r="BD68" i="24"/>
  <c r="BD67" i="24"/>
  <c r="BD65" i="24"/>
  <c r="BD64" i="24"/>
  <c r="BD63" i="24"/>
  <c r="BD62" i="24"/>
  <c r="BD61" i="24"/>
  <c r="Q83" i="31" l="1"/>
  <c r="Q92" i="31" s="1"/>
  <c r="BE84" i="31" s="1"/>
  <c r="R83" i="31"/>
  <c r="R92" i="31" s="1"/>
  <c r="BE85" i="31" s="1"/>
  <c r="BA26" i="28"/>
  <c r="BA28" i="31"/>
  <c r="BA60" i="31"/>
  <c r="BA58" i="28"/>
  <c r="BA78" i="28"/>
  <c r="BA80" i="28"/>
  <c r="BA88" i="28"/>
  <c r="BA91" i="28"/>
  <c r="BA95" i="28"/>
  <c r="BA99" i="28"/>
  <c r="BA34" i="28"/>
  <c r="BA42" i="28"/>
  <c r="BA54" i="28"/>
  <c r="BA62" i="28"/>
  <c r="BA79" i="28"/>
  <c r="BA89" i="28"/>
  <c r="BA93" i="28"/>
  <c r="BA97" i="28"/>
  <c r="BA22" i="28"/>
  <c r="BA46" i="28"/>
  <c r="BA66" i="28"/>
  <c r="BA74" i="28"/>
  <c r="BA82" i="28"/>
  <c r="BA84" i="28"/>
  <c r="BA86" i="28"/>
  <c r="BA92" i="28"/>
  <c r="BA96" i="28"/>
  <c r="BA100" i="28"/>
  <c r="BA30" i="28"/>
  <c r="BA38" i="28"/>
  <c r="BA50" i="28"/>
  <c r="BA70" i="28"/>
  <c r="BA83" i="28"/>
  <c r="BA85" i="28"/>
  <c r="BA87" i="28"/>
  <c r="BA90" i="28"/>
  <c r="BA94" i="28"/>
  <c r="BA98" i="28"/>
  <c r="BA42" i="31"/>
  <c r="BA23" i="31"/>
  <c r="BA24" i="31"/>
  <c r="BA46" i="31"/>
  <c r="BA49" i="31"/>
  <c r="BA26" i="31"/>
  <c r="BA22" i="31"/>
  <c r="BA27" i="31"/>
  <c r="BA35" i="31"/>
  <c r="BA40" i="31"/>
  <c r="BA94" i="31"/>
  <c r="AL30" i="31"/>
  <c r="I50" i="31"/>
  <c r="BE78" i="31" s="1"/>
  <c r="AM30" i="31"/>
  <c r="H50" i="31"/>
  <c r="BE79" i="31" s="1"/>
  <c r="Q79" i="31"/>
  <c r="D109" i="31" s="1"/>
  <c r="S92" i="31"/>
  <c r="BE86" i="31" s="1"/>
  <c r="AO30" i="31"/>
  <c r="R79" i="31"/>
  <c r="BE83" i="31" s="1"/>
  <c r="E104" i="31"/>
  <c r="BE88" i="31" s="1"/>
  <c r="AK30" i="31"/>
  <c r="AZ85" i="31"/>
  <c r="AZ30" i="31"/>
  <c r="AZ69" i="31"/>
  <c r="AZ83" i="31"/>
  <c r="AZ59" i="31"/>
  <c r="AZ75" i="31"/>
  <c r="AZ89" i="31"/>
  <c r="AZ95" i="31"/>
  <c r="BA25" i="31"/>
  <c r="BA29" i="31"/>
  <c r="BA38" i="31"/>
  <c r="BA45" i="31"/>
  <c r="AZ65" i="31"/>
  <c r="AZ87" i="31"/>
  <c r="AN30" i="31"/>
  <c r="BA30" i="31"/>
  <c r="AZ31" i="31"/>
  <c r="BA32" i="31"/>
  <c r="BA36" i="31"/>
  <c r="AZ52" i="31"/>
  <c r="BA68" i="31"/>
  <c r="AZ80" i="31"/>
  <c r="BA99" i="31"/>
  <c r="BA95" i="31"/>
  <c r="BA91" i="31"/>
  <c r="BA90" i="31"/>
  <c r="BA89" i="31"/>
  <c r="BA88" i="31"/>
  <c r="BA87" i="31"/>
  <c r="BA86" i="31"/>
  <c r="BA85" i="31"/>
  <c r="BA84" i="31"/>
  <c r="BA83" i="31"/>
  <c r="BA82" i="31"/>
  <c r="BA80" i="31"/>
  <c r="BA79" i="31"/>
  <c r="BA77" i="31"/>
  <c r="BA75" i="31"/>
  <c r="BA73" i="31"/>
  <c r="BA71" i="31"/>
  <c r="BA69" i="31"/>
  <c r="BA65" i="31"/>
  <c r="BA59" i="31"/>
  <c r="BA55" i="31"/>
  <c r="BA52" i="31"/>
  <c r="BA97" i="31"/>
  <c r="BA81" i="31"/>
  <c r="BA78" i="31"/>
  <c r="BA76" i="31"/>
  <c r="BA74" i="31"/>
  <c r="BA72" i="31"/>
  <c r="BA70" i="31"/>
  <c r="BA67" i="31"/>
  <c r="BA63" i="31"/>
  <c r="BA61" i="31"/>
  <c r="BA57" i="31"/>
  <c r="BA53" i="31"/>
  <c r="BA50" i="31"/>
  <c r="BA48" i="31"/>
  <c r="BA44" i="31"/>
  <c r="BA41" i="31"/>
  <c r="BA31" i="31"/>
  <c r="BA100" i="31"/>
  <c r="BA96" i="31"/>
  <c r="BA64" i="31"/>
  <c r="BA62" i="31"/>
  <c r="BA58" i="31"/>
  <c r="BA54" i="31"/>
  <c r="BA47" i="31"/>
  <c r="BA43" i="31"/>
  <c r="BA33" i="31"/>
  <c r="BA37" i="31"/>
  <c r="BA39" i="31"/>
  <c r="BA51" i="31"/>
  <c r="BA66" i="31"/>
  <c r="AZ73" i="31"/>
  <c r="AZ77" i="31"/>
  <c r="AZ82" i="31"/>
  <c r="AZ84" i="31"/>
  <c r="AZ86" i="31"/>
  <c r="AZ88" i="31"/>
  <c r="AZ91" i="31"/>
  <c r="BA92" i="31"/>
  <c r="BA98" i="31"/>
  <c r="O37" i="31"/>
  <c r="BE60" i="31" s="1"/>
  <c r="O36" i="31"/>
  <c r="O35" i="31"/>
  <c r="O34" i="31"/>
  <c r="O33" i="31"/>
  <c r="AZ100" i="31"/>
  <c r="AZ96" i="31"/>
  <c r="AZ64" i="31"/>
  <c r="AZ62" i="31"/>
  <c r="AZ58" i="31"/>
  <c r="AZ54" i="31"/>
  <c r="AZ98" i="31"/>
  <c r="AZ94" i="31"/>
  <c r="AZ93" i="31"/>
  <c r="AZ92" i="31"/>
  <c r="AZ68" i="31"/>
  <c r="AZ66" i="31"/>
  <c r="AZ60" i="31"/>
  <c r="AZ56" i="31"/>
  <c r="AZ51" i="31"/>
  <c r="AZ49" i="31"/>
  <c r="AZ45" i="31"/>
  <c r="AZ39" i="31"/>
  <c r="AZ38" i="31"/>
  <c r="AZ37" i="31"/>
  <c r="AZ36" i="31"/>
  <c r="AZ35" i="31"/>
  <c r="AZ34" i="31"/>
  <c r="AZ33" i="31"/>
  <c r="AZ32" i="31"/>
  <c r="AZ97" i="31"/>
  <c r="AZ81" i="31"/>
  <c r="AZ78" i="31"/>
  <c r="AZ76" i="31"/>
  <c r="AZ74" i="31"/>
  <c r="AZ72" i="31"/>
  <c r="AZ70" i="31"/>
  <c r="AZ67" i="31"/>
  <c r="AZ63" i="31"/>
  <c r="AZ61" i="31"/>
  <c r="AZ57" i="31"/>
  <c r="AZ53" i="31"/>
  <c r="AZ50" i="31"/>
  <c r="AZ48" i="31"/>
  <c r="AZ44" i="31"/>
  <c r="AZ41" i="31"/>
  <c r="AZ22" i="31"/>
  <c r="O23" i="31"/>
  <c r="AZ23" i="31"/>
  <c r="O24" i="31"/>
  <c r="BE31" i="31" s="1"/>
  <c r="AZ24" i="31"/>
  <c r="O25" i="31"/>
  <c r="BE32" i="31" s="1"/>
  <c r="AZ25" i="31"/>
  <c r="O26" i="31"/>
  <c r="BE33" i="31" s="1"/>
  <c r="AZ26" i="31"/>
  <c r="O27" i="31"/>
  <c r="BE34" i="31" s="1"/>
  <c r="AZ27" i="31"/>
  <c r="O28" i="31"/>
  <c r="BE35" i="31" s="1"/>
  <c r="AZ28" i="31"/>
  <c r="O29" i="31"/>
  <c r="AZ29" i="31"/>
  <c r="BA34" i="31"/>
  <c r="O39" i="31"/>
  <c r="BE72" i="31" s="1"/>
  <c r="AZ40" i="31"/>
  <c r="AZ42" i="31"/>
  <c r="AZ43" i="31"/>
  <c r="AZ46" i="31"/>
  <c r="AZ47" i="31"/>
  <c r="AZ55" i="31"/>
  <c r="BA56" i="31"/>
  <c r="AZ71" i="31"/>
  <c r="AZ79" i="31"/>
  <c r="AZ90" i="31"/>
  <c r="AZ27" i="28"/>
  <c r="AZ47" i="28"/>
  <c r="AZ51" i="28"/>
  <c r="AZ59" i="28"/>
  <c r="BA24" i="28"/>
  <c r="AZ25" i="28"/>
  <c r="BA28" i="28"/>
  <c r="AZ29" i="28"/>
  <c r="BA32" i="28"/>
  <c r="AZ33" i="28"/>
  <c r="BA36" i="28"/>
  <c r="AZ37" i="28"/>
  <c r="BA40" i="28"/>
  <c r="AZ41" i="28"/>
  <c r="BA44" i="28"/>
  <c r="AZ45" i="28"/>
  <c r="BA48" i="28"/>
  <c r="AZ49" i="28"/>
  <c r="BA52" i="28"/>
  <c r="AZ53" i="28"/>
  <c r="BA56" i="28"/>
  <c r="AZ57" i="28"/>
  <c r="BA60" i="28"/>
  <c r="AZ61" i="28"/>
  <c r="BA64" i="28"/>
  <c r="AZ65" i="28"/>
  <c r="BA68" i="28"/>
  <c r="AZ69" i="28"/>
  <c r="BA72" i="28"/>
  <c r="AZ73" i="28"/>
  <c r="BA76" i="28"/>
  <c r="AZ77" i="28"/>
  <c r="BA81" i="28"/>
  <c r="AZ22" i="28"/>
  <c r="BA25" i="28"/>
  <c r="AZ26" i="28"/>
  <c r="BA29" i="28"/>
  <c r="AZ30" i="28"/>
  <c r="BA33" i="28"/>
  <c r="AZ34" i="28"/>
  <c r="BA37" i="28"/>
  <c r="AZ38" i="28"/>
  <c r="BA41" i="28"/>
  <c r="AZ42" i="28"/>
  <c r="BA45" i="28"/>
  <c r="AZ46" i="28"/>
  <c r="BA49" i="28"/>
  <c r="AZ50" i="28"/>
  <c r="BA53" i="28"/>
  <c r="AZ54" i="28"/>
  <c r="BA57" i="28"/>
  <c r="AZ58" i="28"/>
  <c r="BA61" i="28"/>
  <c r="AZ62" i="28"/>
  <c r="BA65" i="28"/>
  <c r="AZ66" i="28"/>
  <c r="BA69" i="28"/>
  <c r="AZ70" i="28"/>
  <c r="BA73" i="28"/>
  <c r="AZ74" i="28"/>
  <c r="BA77" i="28"/>
  <c r="AZ78" i="28"/>
  <c r="AZ79" i="28"/>
  <c r="AZ80" i="28"/>
  <c r="AZ82" i="28"/>
  <c r="AZ83" i="28"/>
  <c r="AZ84" i="28"/>
  <c r="AZ85" i="28"/>
  <c r="AZ86" i="28"/>
  <c r="AZ87" i="28"/>
  <c r="AZ88" i="28"/>
  <c r="AZ89" i="28"/>
  <c r="AZ90" i="28"/>
  <c r="AZ91" i="28"/>
  <c r="AZ92" i="28"/>
  <c r="AZ93" i="28"/>
  <c r="AZ94" i="28"/>
  <c r="AZ95" i="28"/>
  <c r="AZ96" i="28"/>
  <c r="AZ97" i="28"/>
  <c r="AZ98" i="28"/>
  <c r="AZ99" i="28"/>
  <c r="AZ100" i="28"/>
  <c r="AZ39" i="28"/>
  <c r="AZ67" i="28"/>
  <c r="AZ71" i="28"/>
  <c r="AZ75" i="28"/>
  <c r="BA23" i="28"/>
  <c r="AZ24" i="28"/>
  <c r="BA27" i="28"/>
  <c r="AZ28" i="28"/>
  <c r="BA31" i="28"/>
  <c r="AZ32" i="28"/>
  <c r="BA35" i="28"/>
  <c r="AZ36" i="28"/>
  <c r="BA39" i="28"/>
  <c r="AZ40" i="28"/>
  <c r="BA43" i="28"/>
  <c r="AZ44" i="28"/>
  <c r="BA47" i="28"/>
  <c r="AZ48" i="28"/>
  <c r="BA51" i="28"/>
  <c r="AZ52" i="28"/>
  <c r="BA55" i="28"/>
  <c r="AZ56" i="28"/>
  <c r="BA59" i="28"/>
  <c r="AZ60" i="28"/>
  <c r="BA63" i="28"/>
  <c r="AZ64" i="28"/>
  <c r="BA67" i="28"/>
  <c r="AZ68" i="28"/>
  <c r="BA71" i="28"/>
  <c r="AZ72" i="28"/>
  <c r="AZ76" i="28"/>
  <c r="AZ81" i="28"/>
  <c r="AZ23" i="28"/>
  <c r="AZ31" i="28"/>
  <c r="AZ35" i="28"/>
  <c r="AZ43" i="28"/>
  <c r="AZ55" i="28"/>
  <c r="BD60" i="24"/>
  <c r="BD59" i="24"/>
  <c r="BD58" i="24"/>
  <c r="BD57" i="24"/>
  <c r="BD56" i="24"/>
  <c r="BD55" i="24"/>
  <c r="BD53" i="24"/>
  <c r="BD52" i="24"/>
  <c r="BD51" i="24"/>
  <c r="BD50" i="24"/>
  <c r="BD49" i="24"/>
  <c r="BD47" i="24"/>
  <c r="BD46" i="24"/>
  <c r="BD45" i="24"/>
  <c r="BD44" i="24"/>
  <c r="BD43" i="24"/>
  <c r="BD41" i="24"/>
  <c r="BD40" i="24"/>
  <c r="BD39" i="24"/>
  <c r="BD38" i="24"/>
  <c r="BD37" i="24"/>
  <c r="BD88" i="24"/>
  <c r="BD87" i="24"/>
  <c r="BD86" i="24"/>
  <c r="BD85" i="24"/>
  <c r="BD84" i="24"/>
  <c r="BD83" i="24"/>
  <c r="BD82" i="24"/>
  <c r="BD81" i="24"/>
  <c r="BB81" i="24"/>
  <c r="BC81" i="24" s="1"/>
  <c r="BD80" i="24"/>
  <c r="BB80" i="24"/>
  <c r="BC80" i="24" s="1"/>
  <c r="BD79" i="24"/>
  <c r="BD78" i="24"/>
  <c r="BC65" i="24"/>
  <c r="BC64" i="24"/>
  <c r="BC62" i="24"/>
  <c r="BC61" i="24"/>
  <c r="BC60" i="24"/>
  <c r="BC59" i="24"/>
  <c r="BC58" i="24"/>
  <c r="BC57" i="24"/>
  <c r="BC56" i="24"/>
  <c r="BC55" i="24"/>
  <c r="BD54" i="24"/>
  <c r="BC54" i="24"/>
  <c r="BC53" i="24"/>
  <c r="BC52" i="24"/>
  <c r="BC51" i="24"/>
  <c r="BC50" i="24"/>
  <c r="BC49" i="24"/>
  <c r="BD48" i="24"/>
  <c r="BC48" i="24"/>
  <c r="BC47" i="24"/>
  <c r="BC46" i="24"/>
  <c r="BC45" i="24"/>
  <c r="BC44" i="24"/>
  <c r="BC43" i="24"/>
  <c r="BD42" i="24"/>
  <c r="BC42" i="24"/>
  <c r="BC41" i="24"/>
  <c r="BC40" i="24"/>
  <c r="BC39" i="24"/>
  <c r="BC38" i="24"/>
  <c r="BC37" i="24"/>
  <c r="BD36" i="24"/>
  <c r="BC36" i="24"/>
  <c r="BD35" i="24"/>
  <c r="BC35" i="24"/>
  <c r="BD34" i="24"/>
  <c r="BC34" i="24"/>
  <c r="BD33" i="24"/>
  <c r="BC33" i="24"/>
  <c r="BD32" i="24"/>
  <c r="BC32" i="24"/>
  <c r="BD31" i="24"/>
  <c r="BC31" i="24"/>
  <c r="BD30" i="24"/>
  <c r="BC30" i="24"/>
  <c r="BD29" i="24"/>
  <c r="BC29" i="24"/>
  <c r="BE28" i="24"/>
  <c r="BD28" i="24"/>
  <c r="BC28" i="24"/>
  <c r="BE27" i="24"/>
  <c r="BD27" i="24"/>
  <c r="BC27" i="24"/>
  <c r="BE26" i="24"/>
  <c r="BD26" i="24"/>
  <c r="BC26" i="24"/>
  <c r="BE25" i="24"/>
  <c r="BD25" i="24"/>
  <c r="BC25" i="24"/>
  <c r="BE24" i="24"/>
  <c r="BD24" i="24"/>
  <c r="BC24" i="24"/>
  <c r="BE23" i="24"/>
  <c r="BD23" i="24"/>
  <c r="BC23" i="24"/>
  <c r="BE22" i="24"/>
  <c r="BD22" i="24"/>
  <c r="BC22" i="24"/>
  <c r="BC21" i="24"/>
  <c r="BA67" i="24" s="1"/>
  <c r="BB21" i="24"/>
  <c r="BC20" i="24"/>
  <c r="AZ80" i="24" s="1"/>
  <c r="BB20" i="24"/>
  <c r="AZ24" i="24" l="1"/>
  <c r="AZ32" i="24"/>
  <c r="AZ56" i="24"/>
  <c r="AZ64" i="24"/>
  <c r="AZ88" i="24"/>
  <c r="AZ78" i="24"/>
  <c r="AZ84" i="24"/>
  <c r="AZ48" i="24"/>
  <c r="AZ79" i="24"/>
  <c r="AZ71" i="24"/>
  <c r="AZ77" i="24"/>
  <c r="AZ94" i="24"/>
  <c r="AZ73" i="24"/>
  <c r="AZ90" i="24"/>
  <c r="AZ100" i="24"/>
  <c r="AZ95" i="24"/>
  <c r="AZ99" i="24"/>
  <c r="AZ96" i="24"/>
  <c r="AZ97" i="24"/>
  <c r="AZ75" i="24"/>
  <c r="AZ74" i="24"/>
  <c r="AZ92" i="24"/>
  <c r="AZ76" i="24"/>
  <c r="AZ93" i="24"/>
  <c r="AZ72" i="24"/>
  <c r="AZ89" i="24"/>
  <c r="AZ98" i="24"/>
  <c r="AZ91" i="24"/>
  <c r="AZ36" i="24"/>
  <c r="AZ52" i="24"/>
  <c r="AZ83" i="24"/>
  <c r="AZ87" i="24"/>
  <c r="AZ44" i="24"/>
  <c r="AZ60" i="24"/>
  <c r="AZ68" i="24"/>
  <c r="AZ85" i="24"/>
  <c r="AZ28" i="24"/>
  <c r="AZ40" i="24"/>
  <c r="AZ82" i="24"/>
  <c r="AZ86" i="24"/>
  <c r="BE54" i="31"/>
  <c r="BA35" i="24"/>
  <c r="BA27" i="24"/>
  <c r="BA47" i="24"/>
  <c r="BA51" i="24"/>
  <c r="BA55" i="24"/>
  <c r="BA63" i="24"/>
  <c r="BA81" i="24"/>
  <c r="BA100" i="24"/>
  <c r="BA90" i="24"/>
  <c r="BA92" i="24"/>
  <c r="BA94" i="24"/>
  <c r="BA96" i="24"/>
  <c r="BA98" i="24"/>
  <c r="BA72" i="24"/>
  <c r="BA73" i="24"/>
  <c r="BA75" i="24"/>
  <c r="BA77" i="24"/>
  <c r="BA99" i="24"/>
  <c r="BA76" i="24"/>
  <c r="BA89" i="24"/>
  <c r="BA91" i="24"/>
  <c r="BA93" i="24"/>
  <c r="BA95" i="24"/>
  <c r="BA97" i="24"/>
  <c r="BA74" i="24"/>
  <c r="BA23" i="24"/>
  <c r="BA31" i="24"/>
  <c r="BA39" i="24"/>
  <c r="BA43" i="24"/>
  <c r="BA59" i="24"/>
  <c r="BA71" i="24"/>
  <c r="BE82" i="31"/>
  <c r="BE48" i="31"/>
  <c r="BE36" i="31"/>
  <c r="BE42" i="31"/>
  <c r="BE29" i="31"/>
  <c r="O30" i="31"/>
  <c r="O40" i="31" s="1"/>
  <c r="BE30" i="31"/>
  <c r="BA24" i="24"/>
  <c r="AZ25" i="24"/>
  <c r="BA28" i="24"/>
  <c r="AZ29" i="24"/>
  <c r="BA32" i="24"/>
  <c r="AZ33" i="24"/>
  <c r="BA36" i="24"/>
  <c r="AZ37" i="24"/>
  <c r="BA40" i="24"/>
  <c r="AZ41" i="24"/>
  <c r="BA44" i="24"/>
  <c r="AZ45" i="24"/>
  <c r="BA48" i="24"/>
  <c r="AZ49" i="24"/>
  <c r="BA52" i="24"/>
  <c r="AZ53" i="24"/>
  <c r="BA56" i="24"/>
  <c r="AZ57" i="24"/>
  <c r="BA60" i="24"/>
  <c r="AZ61" i="24"/>
  <c r="BA64" i="24"/>
  <c r="AZ65" i="24"/>
  <c r="BA68" i="24"/>
  <c r="AZ69" i="24"/>
  <c r="BA78" i="24"/>
  <c r="BA79" i="24"/>
  <c r="BA80" i="24"/>
  <c r="BA82" i="24"/>
  <c r="BA83" i="24"/>
  <c r="BA84" i="24"/>
  <c r="BA85" i="24"/>
  <c r="BA86" i="24"/>
  <c r="BA87" i="24"/>
  <c r="BA88" i="24"/>
  <c r="AZ22" i="24"/>
  <c r="BA25" i="24"/>
  <c r="AZ26" i="24"/>
  <c r="BA29" i="24"/>
  <c r="AZ30" i="24"/>
  <c r="BA33" i="24"/>
  <c r="AZ34" i="24"/>
  <c r="BA37" i="24"/>
  <c r="AZ38" i="24"/>
  <c r="BA41" i="24"/>
  <c r="AZ42" i="24"/>
  <c r="BA45" i="24"/>
  <c r="AZ46" i="24"/>
  <c r="BA49" i="24"/>
  <c r="AZ50" i="24"/>
  <c r="BA53" i="24"/>
  <c r="AZ54" i="24"/>
  <c r="BA57" i="24"/>
  <c r="AZ58" i="24"/>
  <c r="BA61" i="24"/>
  <c r="AZ62" i="24"/>
  <c r="BA65" i="24"/>
  <c r="AZ66" i="24"/>
  <c r="BA69" i="24"/>
  <c r="AZ70" i="24"/>
  <c r="AZ81" i="24"/>
  <c r="BA22" i="24"/>
  <c r="AZ23" i="24"/>
  <c r="BA26" i="24"/>
  <c r="AZ27" i="24"/>
  <c r="BA30" i="24"/>
  <c r="AZ31" i="24"/>
  <c r="BA34" i="24"/>
  <c r="AZ35" i="24"/>
  <c r="BA38" i="24"/>
  <c r="AZ39" i="24"/>
  <c r="BA42" i="24"/>
  <c r="AZ43" i="24"/>
  <c r="BA46" i="24"/>
  <c r="AZ47" i="24"/>
  <c r="BA50" i="24"/>
  <c r="AZ51" i="24"/>
  <c r="BA54" i="24"/>
  <c r="AZ55" i="24"/>
  <c r="BA58" i="24"/>
  <c r="AZ59" i="24"/>
  <c r="BA62" i="24"/>
  <c r="AZ63" i="24"/>
  <c r="BA66" i="24"/>
  <c r="AZ67" i="24"/>
  <c r="BA70" i="24"/>
  <c r="D104" i="28"/>
  <c r="BE87" i="28" s="1"/>
  <c r="S91" i="28"/>
  <c r="R91" i="28"/>
  <c r="Q91" i="28"/>
  <c r="O91" i="28"/>
  <c r="S90" i="28"/>
  <c r="R90" i="28"/>
  <c r="Q90" i="28"/>
  <c r="O90" i="28"/>
  <c r="S89" i="28"/>
  <c r="R89" i="28"/>
  <c r="Q89" i="28"/>
  <c r="O89" i="28"/>
  <c r="S88" i="28"/>
  <c r="R88" i="28"/>
  <c r="Q88" i="28"/>
  <c r="O88" i="28"/>
  <c r="S87" i="28"/>
  <c r="R87" i="28"/>
  <c r="Q87" i="28"/>
  <c r="O87" i="28"/>
  <c r="S86" i="28"/>
  <c r="R86" i="28"/>
  <c r="Q86" i="28"/>
  <c r="O86" i="28"/>
  <c r="S85" i="28"/>
  <c r="R85" i="28"/>
  <c r="Q85" i="28"/>
  <c r="O85" i="28"/>
  <c r="S84" i="28"/>
  <c r="R84" i="28"/>
  <c r="Q84" i="28"/>
  <c r="O84" i="28"/>
  <c r="S83" i="28"/>
  <c r="R83" i="28"/>
  <c r="Q83" i="28"/>
  <c r="O83" i="28"/>
  <c r="O78" i="28"/>
  <c r="E78" i="28"/>
  <c r="R78" i="28" s="1"/>
  <c r="D78" i="28"/>
  <c r="Q78" i="28" s="1"/>
  <c r="O77" i="28"/>
  <c r="E77" i="28"/>
  <c r="R77" i="28" s="1"/>
  <c r="D77" i="28"/>
  <c r="Q77" i="28" s="1"/>
  <c r="O76" i="28"/>
  <c r="E76" i="28"/>
  <c r="R76" i="28" s="1"/>
  <c r="D76" i="28"/>
  <c r="Q76" i="28" s="1"/>
  <c r="O75" i="28"/>
  <c r="E75" i="28"/>
  <c r="R75" i="28" s="1"/>
  <c r="D75" i="28"/>
  <c r="Q75" i="28" s="1"/>
  <c r="O74" i="28"/>
  <c r="E74" i="28"/>
  <c r="R74" i="28" s="1"/>
  <c r="D74" i="28"/>
  <c r="Q74" i="28" s="1"/>
  <c r="O73" i="28"/>
  <c r="E73" i="28"/>
  <c r="R73" i="28" s="1"/>
  <c r="D73" i="28"/>
  <c r="Q73" i="28" s="1"/>
  <c r="O72" i="28"/>
  <c r="E72" i="28"/>
  <c r="R72" i="28" s="1"/>
  <c r="D72" i="28"/>
  <c r="Q72" i="28" s="1"/>
  <c r="O71" i="28"/>
  <c r="E71" i="28"/>
  <c r="R71" i="28" s="1"/>
  <c r="D71" i="28"/>
  <c r="Q71" i="28" s="1"/>
  <c r="O70" i="28"/>
  <c r="E70" i="28"/>
  <c r="R70" i="28" s="1"/>
  <c r="D70" i="28"/>
  <c r="Q70" i="28" s="1"/>
  <c r="L67" i="28"/>
  <c r="L66" i="28"/>
  <c r="L65" i="28"/>
  <c r="L64" i="28"/>
  <c r="L63" i="28"/>
  <c r="L62" i="28"/>
  <c r="L61" i="28"/>
  <c r="L60" i="28"/>
  <c r="L59" i="28"/>
  <c r="L58" i="28"/>
  <c r="L57" i="28"/>
  <c r="L56" i="28"/>
  <c r="L55" i="28"/>
  <c r="I49" i="28"/>
  <c r="H49" i="28"/>
  <c r="D49" i="28"/>
  <c r="F49" i="28" s="1"/>
  <c r="I48" i="28"/>
  <c r="H48" i="28"/>
  <c r="D48" i="28"/>
  <c r="F48" i="28" s="1"/>
  <c r="I47" i="28"/>
  <c r="H47" i="28"/>
  <c r="D47" i="28"/>
  <c r="F47" i="28" s="1"/>
  <c r="I46" i="28"/>
  <c r="H46" i="28"/>
  <c r="D46" i="28"/>
  <c r="F46" i="28" s="1"/>
  <c r="I45" i="28"/>
  <c r="H45" i="28"/>
  <c r="D45" i="28"/>
  <c r="F45" i="28" s="1"/>
  <c r="I44" i="28"/>
  <c r="H44" i="28"/>
  <c r="D44" i="28"/>
  <c r="F44" i="28" s="1"/>
  <c r="I43" i="28"/>
  <c r="AU38" i="28"/>
  <c r="BE71" i="28" s="1"/>
  <c r="AT38" i="28"/>
  <c r="BE70" i="28" s="1"/>
  <c r="AS38" i="28"/>
  <c r="BE69" i="28" s="1"/>
  <c r="AR38" i="28"/>
  <c r="BE68" i="28" s="1"/>
  <c r="AQ38" i="28"/>
  <c r="BE67" i="28" s="1"/>
  <c r="AO38" i="28"/>
  <c r="AN38" i="28"/>
  <c r="AM38" i="28"/>
  <c r="AL38" i="28"/>
  <c r="AK38" i="28"/>
  <c r="AU37" i="28"/>
  <c r="BE65" i="28" s="1"/>
  <c r="AT37" i="28"/>
  <c r="BE64" i="28" s="1"/>
  <c r="AS37" i="28"/>
  <c r="BE63" i="28" s="1"/>
  <c r="AR37" i="28"/>
  <c r="BE62" i="28" s="1"/>
  <c r="AQ37" i="28"/>
  <c r="BE61" i="28" s="1"/>
  <c r="AO37" i="28"/>
  <c r="AN37" i="28"/>
  <c r="AM37" i="28"/>
  <c r="AL37" i="28"/>
  <c r="AK37" i="28"/>
  <c r="AU36" i="28"/>
  <c r="BE59" i="28" s="1"/>
  <c r="AT36" i="28"/>
  <c r="BE58" i="28" s="1"/>
  <c r="AS36" i="28"/>
  <c r="BE57" i="28" s="1"/>
  <c r="AR36" i="28"/>
  <c r="BE56" i="28" s="1"/>
  <c r="AQ36" i="28"/>
  <c r="BE55" i="28" s="1"/>
  <c r="AO36" i="28"/>
  <c r="AN36" i="28"/>
  <c r="AM36" i="28"/>
  <c r="AL36" i="28"/>
  <c r="AK36" i="28"/>
  <c r="AU35" i="28"/>
  <c r="BE53" i="28" s="1"/>
  <c r="AT35" i="28"/>
  <c r="BE52" i="28" s="1"/>
  <c r="AS35" i="28"/>
  <c r="BE51" i="28" s="1"/>
  <c r="AR35" i="28"/>
  <c r="BE50" i="28" s="1"/>
  <c r="AQ35" i="28"/>
  <c r="BE49" i="28" s="1"/>
  <c r="AO35" i="28"/>
  <c r="AN35" i="28"/>
  <c r="AM35" i="28"/>
  <c r="AL35" i="28"/>
  <c r="AK35" i="28"/>
  <c r="M30" i="28"/>
  <c r="M40" i="28" s="1"/>
  <c r="L30" i="28"/>
  <c r="L40" i="28" s="1"/>
  <c r="K30" i="28"/>
  <c r="K40" i="28" s="1"/>
  <c r="J30" i="28"/>
  <c r="J40" i="28" s="1"/>
  <c r="I30" i="28"/>
  <c r="I40" i="28" s="1"/>
  <c r="D30" i="28"/>
  <c r="D40" i="28" s="1"/>
  <c r="Q29" i="28"/>
  <c r="G29" i="28"/>
  <c r="F29" i="28"/>
  <c r="E29" i="28"/>
  <c r="Q28" i="28"/>
  <c r="G28" i="28"/>
  <c r="F28" i="28"/>
  <c r="E28" i="28"/>
  <c r="Q27" i="28"/>
  <c r="G27" i="28"/>
  <c r="F27" i="28"/>
  <c r="E27" i="28"/>
  <c r="Q26" i="28"/>
  <c r="G26" i="28"/>
  <c r="F26" i="28"/>
  <c r="E26" i="28"/>
  <c r="Q25" i="28"/>
  <c r="G25" i="28"/>
  <c r="F25" i="28"/>
  <c r="E25" i="28"/>
  <c r="Q24" i="28"/>
  <c r="O24" i="28"/>
  <c r="BE31" i="28" s="1"/>
  <c r="G24" i="28"/>
  <c r="F24" i="28"/>
  <c r="E24" i="28"/>
  <c r="Q23" i="28"/>
  <c r="G23" i="28"/>
  <c r="F23" i="28"/>
  <c r="E23" i="28"/>
  <c r="D21" i="28"/>
  <c r="D20" i="28"/>
  <c r="O36" i="28" s="1"/>
  <c r="BE54" i="28" s="1"/>
  <c r="W18" i="28"/>
  <c r="V18" i="28"/>
  <c r="U18" i="28"/>
  <c r="T18" i="28"/>
  <c r="S18" i="28"/>
  <c r="Q18" i="28"/>
  <c r="W17" i="28"/>
  <c r="V17" i="28"/>
  <c r="U17" i="28"/>
  <c r="T17" i="28"/>
  <c r="S17" i="28"/>
  <c r="Q17" i="28"/>
  <c r="W16" i="28"/>
  <c r="V16" i="28"/>
  <c r="U16" i="28"/>
  <c r="T16" i="28"/>
  <c r="S16" i="28"/>
  <c r="Q16" i="28"/>
  <c r="W15" i="28"/>
  <c r="V15" i="28"/>
  <c r="U15" i="28"/>
  <c r="T15" i="28"/>
  <c r="S15" i="28"/>
  <c r="Q15" i="28"/>
  <c r="W14" i="28"/>
  <c r="V14" i="28"/>
  <c r="U14" i="28"/>
  <c r="T14" i="28"/>
  <c r="S14" i="28"/>
  <c r="Q14" i="28"/>
  <c r="W13" i="28"/>
  <c r="V13" i="28"/>
  <c r="U13" i="28"/>
  <c r="T13" i="28"/>
  <c r="S13" i="28"/>
  <c r="Q13" i="28"/>
  <c r="O27" i="28" l="1"/>
  <c r="BE34" i="28" s="1"/>
  <c r="O23" i="28"/>
  <c r="BE29" i="28" s="1"/>
  <c r="O28" i="28"/>
  <c r="BE35" i="28" s="1"/>
  <c r="O39" i="28"/>
  <c r="BE72" i="28" s="1"/>
  <c r="S92" i="28"/>
  <c r="BE86" i="28" s="1"/>
  <c r="O34" i="28"/>
  <c r="BE42" i="28" s="1"/>
  <c r="O35" i="28"/>
  <c r="BE48" i="28" s="1"/>
  <c r="Q92" i="28"/>
  <c r="R92" i="28"/>
  <c r="BE85" i="28" s="1"/>
  <c r="AN30" i="28"/>
  <c r="AL30" i="28"/>
  <c r="AM30" i="28"/>
  <c r="R79" i="28"/>
  <c r="BE83" i="28" s="1"/>
  <c r="I50" i="28"/>
  <c r="BE78" i="28" s="1"/>
  <c r="AM39" i="28"/>
  <c r="AN39" i="28"/>
  <c r="AL39" i="28"/>
  <c r="AR39" i="28" s="1"/>
  <c r="BE74" i="28" s="1"/>
  <c r="AK30" i="28"/>
  <c r="AO30" i="28"/>
  <c r="Q79" i="28"/>
  <c r="D109" i="28" s="1"/>
  <c r="AS39" i="28"/>
  <c r="BE75" i="28" s="1"/>
  <c r="O26" i="28"/>
  <c r="BE33" i="28" s="1"/>
  <c r="O33" i="28"/>
  <c r="BE36" i="28" s="1"/>
  <c r="O37" i="28"/>
  <c r="BE60" i="28" s="1"/>
  <c r="O38" i="28"/>
  <c r="BE66" i="28" s="1"/>
  <c r="AK39" i="28"/>
  <c r="AO39" i="28"/>
  <c r="AT39" i="28"/>
  <c r="BE76" i="28" s="1"/>
  <c r="O25" i="28"/>
  <c r="BE32" i="28" s="1"/>
  <c r="O29" i="28"/>
  <c r="AQ39" i="28"/>
  <c r="BE73" i="28" s="1"/>
  <c r="BE30" i="28" l="1"/>
  <c r="BE84" i="28"/>
  <c r="O30" i="28"/>
  <c r="O40" i="28" s="1"/>
  <c r="BE82" i="28"/>
  <c r="AU39" i="28"/>
  <c r="BE77" i="28" s="1"/>
  <c r="U12" i="43" l="1"/>
  <c r="U20" i="43" s="1"/>
  <c r="V12" i="43"/>
  <c r="V20" i="43" s="1"/>
  <c r="W12" i="43"/>
  <c r="W20" i="43" s="1"/>
  <c r="T12" i="43"/>
  <c r="T20" i="43" s="1"/>
  <c r="S12" i="43"/>
  <c r="S20" i="43" s="1"/>
  <c r="Q12" i="43"/>
  <c r="V12" i="54"/>
  <c r="V20" i="54" s="1"/>
  <c r="U12" i="54"/>
  <c r="U20" i="54" s="1"/>
  <c r="T12" i="54"/>
  <c r="T20" i="54" s="1"/>
  <c r="Q12" i="54"/>
  <c r="Q20" i="54" s="1"/>
  <c r="Q12" i="55"/>
  <c r="Q20" i="55" s="1"/>
  <c r="S12" i="54"/>
  <c r="S20" i="54" s="1"/>
  <c r="W12" i="54"/>
  <c r="W20" i="54" s="1"/>
  <c r="W12" i="55"/>
  <c r="W20" i="55" s="1"/>
  <c r="V12" i="55"/>
  <c r="V20" i="55" s="1"/>
  <c r="U12" i="55"/>
  <c r="U20" i="55" s="1"/>
  <c r="S12" i="55"/>
  <c r="S20" i="55" s="1"/>
  <c r="T12" i="55"/>
  <c r="T20" i="55" s="1"/>
  <c r="W12" i="53"/>
  <c r="W20" i="53" s="1"/>
  <c r="T12" i="53"/>
  <c r="T20" i="53" s="1"/>
  <c r="V12" i="53"/>
  <c r="V20" i="53" s="1"/>
  <c r="AN34" i="53" s="1"/>
  <c r="AT34" i="53" s="1"/>
  <c r="BE46" i="53" s="1"/>
  <c r="U12" i="53"/>
  <c r="U20" i="53" s="1"/>
  <c r="AM34" i="53" s="1"/>
  <c r="AS34" i="53" s="1"/>
  <c r="BE45" i="53" s="1"/>
  <c r="S12" i="53"/>
  <c r="S20" i="53" s="1"/>
  <c r="Q12" i="53"/>
  <c r="Q20" i="53" s="1"/>
  <c r="Q12" i="52"/>
  <c r="S12" i="52"/>
  <c r="S20" i="52" s="1"/>
  <c r="U12" i="52"/>
  <c r="U20" i="52" s="1"/>
  <c r="W12" i="52"/>
  <c r="W20" i="52" s="1"/>
  <c r="V12" i="52"/>
  <c r="V20" i="52" s="1"/>
  <c r="T12" i="52"/>
  <c r="T20" i="52" s="1"/>
  <c r="T12" i="51"/>
  <c r="T20" i="51" s="1"/>
  <c r="S12" i="51"/>
  <c r="S20" i="51" s="1"/>
  <c r="Q12" i="51"/>
  <c r="Q12" i="50"/>
  <c r="W12" i="50"/>
  <c r="W20" i="50" s="1"/>
  <c r="V12" i="50"/>
  <c r="V20" i="50" s="1"/>
  <c r="U12" i="50"/>
  <c r="U20" i="50" s="1"/>
  <c r="T12" i="50"/>
  <c r="T20" i="50" s="1"/>
  <c r="W12" i="51"/>
  <c r="W20" i="51" s="1"/>
  <c r="S12" i="50"/>
  <c r="S20" i="50" s="1"/>
  <c r="V12" i="51"/>
  <c r="V20" i="51" s="1"/>
  <c r="U12" i="51"/>
  <c r="U20" i="51" s="1"/>
  <c r="W12" i="49"/>
  <c r="W20" i="49" s="1"/>
  <c r="AO35" i="49" s="1"/>
  <c r="AU35" i="49" s="1"/>
  <c r="BE53" i="49" s="1"/>
  <c r="V12" i="49"/>
  <c r="V20" i="49" s="1"/>
  <c r="AN35" i="49" s="1"/>
  <c r="AT35" i="49" s="1"/>
  <c r="BE52" i="49" s="1"/>
  <c r="U12" i="49"/>
  <c r="U20" i="49" s="1"/>
  <c r="AM35" i="49" s="1"/>
  <c r="AS35" i="49" s="1"/>
  <c r="BE51" i="49" s="1"/>
  <c r="T12" i="49"/>
  <c r="T20" i="49" s="1"/>
  <c r="AL35" i="49" s="1"/>
  <c r="AR35" i="49" s="1"/>
  <c r="BE50" i="49" s="1"/>
  <c r="S12" i="49"/>
  <c r="S20" i="49" s="1"/>
  <c r="AK35" i="49" s="1"/>
  <c r="AQ35" i="49" s="1"/>
  <c r="BE49" i="49" s="1"/>
  <c r="Q12" i="49"/>
  <c r="V12" i="42"/>
  <c r="V20" i="42" s="1"/>
  <c r="AN38" i="42" s="1"/>
  <c r="AT38" i="42" s="1"/>
  <c r="BE70" i="42" s="1"/>
  <c r="Q12" i="42"/>
  <c r="K54" i="42" s="1"/>
  <c r="U12" i="41"/>
  <c r="U20" i="41" s="1"/>
  <c r="AM38" i="41" s="1"/>
  <c r="AS38" i="41" s="1"/>
  <c r="BE69" i="41" s="1"/>
  <c r="T12" i="41"/>
  <c r="T20" i="41" s="1"/>
  <c r="AL38" i="41" s="1"/>
  <c r="AR38" i="41" s="1"/>
  <c r="BE68" i="41" s="1"/>
  <c r="W12" i="41"/>
  <c r="W20" i="41" s="1"/>
  <c r="AO38" i="41" s="1"/>
  <c r="AU38" i="41" s="1"/>
  <c r="BE71" i="41" s="1"/>
  <c r="S12" i="42"/>
  <c r="S20" i="42" s="1"/>
  <c r="AK38" i="42" s="1"/>
  <c r="AQ38" i="42" s="1"/>
  <c r="BE67" i="42" s="1"/>
  <c r="V12" i="41"/>
  <c r="V20" i="41" s="1"/>
  <c r="AN38" i="41" s="1"/>
  <c r="AT38" i="41" s="1"/>
  <c r="BE70" i="41" s="1"/>
  <c r="U12" i="42"/>
  <c r="U20" i="42" s="1"/>
  <c r="AM38" i="42" s="1"/>
  <c r="AS38" i="42" s="1"/>
  <c r="BE69" i="42" s="1"/>
  <c r="S12" i="41"/>
  <c r="S20" i="41" s="1"/>
  <c r="AK38" i="41" s="1"/>
  <c r="AQ38" i="41" s="1"/>
  <c r="BE67" i="41" s="1"/>
  <c r="W12" i="42"/>
  <c r="W20" i="42" s="1"/>
  <c r="AO38" i="42" s="1"/>
  <c r="AU38" i="42" s="1"/>
  <c r="BE71" i="42" s="1"/>
  <c r="Q12" i="41"/>
  <c r="K54" i="41" s="1"/>
  <c r="T12" i="42"/>
  <c r="T20" i="42" s="1"/>
  <c r="AL38" i="42" s="1"/>
  <c r="AR38" i="42" s="1"/>
  <c r="BE68" i="42" s="1"/>
  <c r="T12" i="40"/>
  <c r="T20" i="40" s="1"/>
  <c r="W12" i="40"/>
  <c r="W20" i="40" s="1"/>
  <c r="S12" i="40"/>
  <c r="S20" i="40" s="1"/>
  <c r="V12" i="40"/>
  <c r="V20" i="40" s="1"/>
  <c r="Q12" i="40"/>
  <c r="U12" i="40"/>
  <c r="U20" i="40" s="1"/>
  <c r="T12" i="39"/>
  <c r="T20" i="39" s="1"/>
  <c r="AL36" i="39" s="1"/>
  <c r="AR36" i="39" s="1"/>
  <c r="BE56" i="39" s="1"/>
  <c r="W12" i="39"/>
  <c r="W20" i="39" s="1"/>
  <c r="AO36" i="39" s="1"/>
  <c r="AU36" i="39" s="1"/>
  <c r="BE59" i="39" s="1"/>
  <c r="S12" i="39"/>
  <c r="S20" i="39" s="1"/>
  <c r="AK36" i="39" s="1"/>
  <c r="AQ36" i="39" s="1"/>
  <c r="BE55" i="39" s="1"/>
  <c r="V12" i="39"/>
  <c r="V20" i="39" s="1"/>
  <c r="AN36" i="39" s="1"/>
  <c r="AT36" i="39" s="1"/>
  <c r="BE58" i="39" s="1"/>
  <c r="Q12" i="39"/>
  <c r="U12" i="39"/>
  <c r="U20" i="39" s="1"/>
  <c r="AM36" i="39" s="1"/>
  <c r="AS36" i="39" s="1"/>
  <c r="BE57" i="39" s="1"/>
  <c r="U20" i="34"/>
  <c r="AM34" i="34" s="1"/>
  <c r="AS34" i="34" s="1"/>
  <c r="BE45" i="34" s="1"/>
  <c r="V20" i="34"/>
  <c r="AN34" i="34" s="1"/>
  <c r="AT34" i="34" s="1"/>
  <c r="BE46" i="34" s="1"/>
  <c r="T20" i="34"/>
  <c r="AL34" i="34" s="1"/>
  <c r="AR34" i="34" s="1"/>
  <c r="BE44" i="34" s="1"/>
  <c r="W20" i="34"/>
  <c r="AO34" i="34" s="1"/>
  <c r="AU34" i="34" s="1"/>
  <c r="BE47" i="34" s="1"/>
  <c r="S20" i="34"/>
  <c r="AK34" i="34" s="1"/>
  <c r="AQ34" i="34" s="1"/>
  <c r="BE43" i="34" s="1"/>
  <c r="V12" i="33"/>
  <c r="V20" i="33" s="1"/>
  <c r="Q12" i="33"/>
  <c r="Q20" i="33" s="1"/>
  <c r="U12" i="33"/>
  <c r="U20" i="33" s="1"/>
  <c r="T12" i="33"/>
  <c r="T20" i="33" s="1"/>
  <c r="S12" i="33"/>
  <c r="S20" i="33" s="1"/>
  <c r="W12" i="33"/>
  <c r="W20" i="33" s="1"/>
  <c r="T12" i="32"/>
  <c r="T20" i="32" s="1"/>
  <c r="W12" i="32"/>
  <c r="W20" i="32" s="1"/>
  <c r="M23" i="32" s="1"/>
  <c r="S12" i="32"/>
  <c r="S20" i="32" s="1"/>
  <c r="I23" i="32" s="1"/>
  <c r="U12" i="32"/>
  <c r="U20" i="32" s="1"/>
  <c r="K23" i="32" s="1"/>
  <c r="V12" i="32"/>
  <c r="V20" i="32" s="1"/>
  <c r="L23" i="32" s="1"/>
  <c r="Q12" i="32"/>
  <c r="V12" i="31"/>
  <c r="V20" i="31" s="1"/>
  <c r="AN36" i="31" s="1"/>
  <c r="AT36" i="31" s="1"/>
  <c r="BE58" i="31" s="1"/>
  <c r="Q12" i="31"/>
  <c r="T12" i="31"/>
  <c r="T20" i="31" s="1"/>
  <c r="AL36" i="31" s="1"/>
  <c r="AR36" i="31" s="1"/>
  <c r="BE56" i="31" s="1"/>
  <c r="S12" i="31"/>
  <c r="S20" i="31" s="1"/>
  <c r="U12" i="31"/>
  <c r="U20" i="31" s="1"/>
  <c r="AM36" i="31" s="1"/>
  <c r="AS36" i="31" s="1"/>
  <c r="BE57" i="31" s="1"/>
  <c r="W12" i="31"/>
  <c r="W20" i="31" s="1"/>
  <c r="AO36" i="31" s="1"/>
  <c r="AU36" i="31" s="1"/>
  <c r="BE59" i="31" s="1"/>
  <c r="T12" i="28"/>
  <c r="T20" i="28" s="1"/>
  <c r="Q12" i="28"/>
  <c r="U12" i="28"/>
  <c r="U20" i="28" s="1"/>
  <c r="W12" i="28"/>
  <c r="W20" i="28" s="1"/>
  <c r="S12" i="28"/>
  <c r="S20" i="28" s="1"/>
  <c r="V12" i="28"/>
  <c r="V20" i="28" s="1"/>
  <c r="AK37" i="42" l="1"/>
  <c r="AQ37" i="42" s="1"/>
  <c r="BE61" i="42" s="1"/>
  <c r="AN37" i="42"/>
  <c r="AT37" i="42" s="1"/>
  <c r="BE64" i="42" s="1"/>
  <c r="K54" i="43"/>
  <c r="K55" i="43"/>
  <c r="Q20" i="43"/>
  <c r="AK39" i="43"/>
  <c r="AQ39" i="43" s="1"/>
  <c r="BE73" i="43" s="1"/>
  <c r="AK33" i="43"/>
  <c r="AK34" i="43"/>
  <c r="AQ34" i="43" s="1"/>
  <c r="BE43" i="43" s="1"/>
  <c r="AK35" i="43"/>
  <c r="AQ35" i="43" s="1"/>
  <c r="BE49" i="43" s="1"/>
  <c r="AK36" i="43"/>
  <c r="AQ36" i="43" s="1"/>
  <c r="BE55" i="43" s="1"/>
  <c r="AK37" i="43"/>
  <c r="AQ37" i="43" s="1"/>
  <c r="BE61" i="43" s="1"/>
  <c r="AK38" i="43"/>
  <c r="AQ38" i="43" s="1"/>
  <c r="BE67" i="43" s="1"/>
  <c r="AM37" i="42"/>
  <c r="AS37" i="42" s="1"/>
  <c r="BE63" i="42" s="1"/>
  <c r="AL37" i="42"/>
  <c r="AR37" i="42" s="1"/>
  <c r="BE62" i="42" s="1"/>
  <c r="AL33" i="43"/>
  <c r="AL35" i="43"/>
  <c r="AR35" i="43" s="1"/>
  <c r="BE50" i="43" s="1"/>
  <c r="AL34" i="43"/>
  <c r="AR34" i="43" s="1"/>
  <c r="BE44" i="43" s="1"/>
  <c r="AL36" i="43"/>
  <c r="AR36" i="43" s="1"/>
  <c r="BE56" i="43" s="1"/>
  <c r="AL37" i="43"/>
  <c r="AR37" i="43" s="1"/>
  <c r="BE62" i="43" s="1"/>
  <c r="AL38" i="43"/>
  <c r="AR38" i="43" s="1"/>
  <c r="BE68" i="43" s="1"/>
  <c r="AL39" i="43"/>
  <c r="AR39" i="43" s="1"/>
  <c r="BE74" i="43" s="1"/>
  <c r="AO35" i="43"/>
  <c r="AU35" i="43" s="1"/>
  <c r="BE53" i="43" s="1"/>
  <c r="AO36" i="43"/>
  <c r="AU36" i="43" s="1"/>
  <c r="BE59" i="43" s="1"/>
  <c r="AO37" i="43"/>
  <c r="AU37" i="43" s="1"/>
  <c r="BE65" i="43" s="1"/>
  <c r="AO38" i="43"/>
  <c r="AU38" i="43" s="1"/>
  <c r="BE71" i="43" s="1"/>
  <c r="AO34" i="43"/>
  <c r="AU34" i="43" s="1"/>
  <c r="BE47" i="43" s="1"/>
  <c r="AO39" i="43"/>
  <c r="AU39" i="43" s="1"/>
  <c r="BE77" i="43" s="1"/>
  <c r="AO33" i="43"/>
  <c r="AO37" i="42"/>
  <c r="AU37" i="42" s="1"/>
  <c r="BE65" i="42" s="1"/>
  <c r="AN35" i="43"/>
  <c r="AT35" i="43" s="1"/>
  <c r="BE52" i="43" s="1"/>
  <c r="AN36" i="43"/>
  <c r="AT36" i="43" s="1"/>
  <c r="BE58" i="43" s="1"/>
  <c r="AN37" i="43"/>
  <c r="AT37" i="43" s="1"/>
  <c r="BE64" i="43" s="1"/>
  <c r="AN38" i="43"/>
  <c r="AT38" i="43" s="1"/>
  <c r="BE70" i="43" s="1"/>
  <c r="AN39" i="43"/>
  <c r="AT39" i="43" s="1"/>
  <c r="BE76" i="43" s="1"/>
  <c r="AN34" i="43"/>
  <c r="AT34" i="43" s="1"/>
  <c r="BE46" i="43" s="1"/>
  <c r="AN33" i="43"/>
  <c r="AM36" i="43"/>
  <c r="AS36" i="43" s="1"/>
  <c r="BE57" i="43" s="1"/>
  <c r="AM37" i="43"/>
  <c r="AS37" i="43" s="1"/>
  <c r="BE63" i="43" s="1"/>
  <c r="AM38" i="43"/>
  <c r="AS38" i="43" s="1"/>
  <c r="BE69" i="43" s="1"/>
  <c r="AM39" i="43"/>
  <c r="AS39" i="43" s="1"/>
  <c r="BE75" i="43" s="1"/>
  <c r="AM35" i="43"/>
  <c r="AS35" i="43" s="1"/>
  <c r="BE51" i="43" s="1"/>
  <c r="AM34" i="43"/>
  <c r="AS34" i="43" s="1"/>
  <c r="BE45" i="43" s="1"/>
  <c r="AM33" i="43"/>
  <c r="AO39" i="41"/>
  <c r="AU39" i="41" s="1"/>
  <c r="BE77" i="41" s="1"/>
  <c r="AO37" i="41"/>
  <c r="AU37" i="41" s="1"/>
  <c r="BE65" i="41" s="1"/>
  <c r="AK39" i="41"/>
  <c r="AQ39" i="41" s="1"/>
  <c r="BE73" i="41" s="1"/>
  <c r="AK37" i="41"/>
  <c r="AQ37" i="41" s="1"/>
  <c r="BE61" i="41" s="1"/>
  <c r="AL37" i="41"/>
  <c r="AR37" i="41" s="1"/>
  <c r="BE62" i="41" s="1"/>
  <c r="AL39" i="41"/>
  <c r="AR39" i="41" s="1"/>
  <c r="BE74" i="41" s="1"/>
  <c r="AM37" i="41"/>
  <c r="AS37" i="41" s="1"/>
  <c r="BE63" i="41" s="1"/>
  <c r="AM39" i="41"/>
  <c r="AS39" i="41" s="1"/>
  <c r="BE75" i="41" s="1"/>
  <c r="AN39" i="41"/>
  <c r="AT39" i="41" s="1"/>
  <c r="BE76" i="41" s="1"/>
  <c r="AN37" i="41"/>
  <c r="AT37" i="41" s="1"/>
  <c r="BE64" i="41" s="1"/>
  <c r="AL33" i="55"/>
  <c r="AL34" i="55"/>
  <c r="AR34" i="55" s="1"/>
  <c r="BE44" i="55" s="1"/>
  <c r="AK33" i="55"/>
  <c r="AK34" i="55"/>
  <c r="AQ34" i="55" s="1"/>
  <c r="BE43" i="55" s="1"/>
  <c r="AM33" i="55"/>
  <c r="AM34" i="55"/>
  <c r="AS34" i="55" s="1"/>
  <c r="BE45" i="55" s="1"/>
  <c r="AN33" i="55"/>
  <c r="AN34" i="55"/>
  <c r="AT34" i="55" s="1"/>
  <c r="BE46" i="55" s="1"/>
  <c r="AO33" i="54"/>
  <c r="AO34" i="54"/>
  <c r="AU34" i="54" s="1"/>
  <c r="BE47" i="54" s="1"/>
  <c r="AK33" i="54"/>
  <c r="AK34" i="54"/>
  <c r="AQ34" i="54" s="1"/>
  <c r="BE43" i="54" s="1"/>
  <c r="AO33" i="55"/>
  <c r="AO34" i="55"/>
  <c r="AU34" i="55" s="1"/>
  <c r="BE47" i="55" s="1"/>
  <c r="AL33" i="54"/>
  <c r="AL34" i="54"/>
  <c r="AR34" i="54" s="1"/>
  <c r="BE44" i="54" s="1"/>
  <c r="AM33" i="54"/>
  <c r="AM34" i="54"/>
  <c r="AS34" i="54" s="1"/>
  <c r="BE45" i="54" s="1"/>
  <c r="AN33" i="54"/>
  <c r="AN34" i="54"/>
  <c r="AT34" i="54" s="1"/>
  <c r="BE46" i="54" s="1"/>
  <c r="AL33" i="53"/>
  <c r="AL34" i="53"/>
  <c r="AR34" i="53" s="1"/>
  <c r="BE44" i="53" s="1"/>
  <c r="AO33" i="53"/>
  <c r="AO34" i="53"/>
  <c r="AU34" i="53" s="1"/>
  <c r="BE47" i="53" s="1"/>
  <c r="AK33" i="53"/>
  <c r="AK34" i="53"/>
  <c r="AQ34" i="53" s="1"/>
  <c r="BE43" i="53" s="1"/>
  <c r="AM33" i="53"/>
  <c r="AN33" i="53"/>
  <c r="AR33" i="53"/>
  <c r="BE38" i="53" s="1"/>
  <c r="AU33" i="53"/>
  <c r="BE41" i="53" s="1"/>
  <c r="AR33" i="55"/>
  <c r="BE38" i="55" s="1"/>
  <c r="AQ33" i="55"/>
  <c r="BE37" i="55" s="1"/>
  <c r="AS33" i="55"/>
  <c r="BE39" i="55" s="1"/>
  <c r="AT33" i="55"/>
  <c r="BE40" i="55" s="1"/>
  <c r="AU33" i="55"/>
  <c r="BE41" i="55" s="1"/>
  <c r="AU33" i="54"/>
  <c r="BE41" i="54" s="1"/>
  <c r="AQ33" i="54"/>
  <c r="BE37" i="54" s="1"/>
  <c r="AR33" i="54"/>
  <c r="BE38" i="54" s="1"/>
  <c r="AS33" i="54"/>
  <c r="BE39" i="54" s="1"/>
  <c r="AQ33" i="53"/>
  <c r="BE37" i="53" s="1"/>
  <c r="AT33" i="54"/>
  <c r="BE40" i="54" s="1"/>
  <c r="AL39" i="52"/>
  <c r="AR39" i="52" s="1"/>
  <c r="BE74" i="52" s="1"/>
  <c r="AL34" i="52"/>
  <c r="AN34" i="52"/>
  <c r="AN39" i="52"/>
  <c r="AT39" i="52" s="1"/>
  <c r="BE76" i="52" s="1"/>
  <c r="AO34" i="52"/>
  <c r="AO39" i="52"/>
  <c r="AM34" i="52"/>
  <c r="AM39" i="52"/>
  <c r="AS39" i="52" s="1"/>
  <c r="BE75" i="52" s="1"/>
  <c r="AK39" i="52"/>
  <c r="AQ39" i="52" s="1"/>
  <c r="BE73" i="52" s="1"/>
  <c r="AK34" i="52"/>
  <c r="Q20" i="52"/>
  <c r="K57" i="52"/>
  <c r="K56" i="52"/>
  <c r="AM34" i="51"/>
  <c r="AM39" i="51"/>
  <c r="AS39" i="51" s="1"/>
  <c r="BE75" i="51" s="1"/>
  <c r="AN39" i="51"/>
  <c r="AT39" i="51" s="1"/>
  <c r="BE76" i="51" s="1"/>
  <c r="AN34" i="51"/>
  <c r="AK35" i="50"/>
  <c r="AQ35" i="50" s="1"/>
  <c r="BE49" i="50" s="1"/>
  <c r="AK39" i="50"/>
  <c r="AQ39" i="50" s="1"/>
  <c r="BE73" i="50" s="1"/>
  <c r="AK34" i="50"/>
  <c r="AO39" i="51"/>
  <c r="AO34" i="51"/>
  <c r="AL34" i="50"/>
  <c r="AL39" i="50"/>
  <c r="AR39" i="50" s="1"/>
  <c r="BE74" i="50" s="1"/>
  <c r="AL35" i="50"/>
  <c r="AR35" i="50" s="1"/>
  <c r="BE50" i="50" s="1"/>
  <c r="AM35" i="50"/>
  <c r="AS35" i="50" s="1"/>
  <c r="BE51" i="50" s="1"/>
  <c r="AM39" i="50"/>
  <c r="AS39" i="50" s="1"/>
  <c r="BE75" i="50" s="1"/>
  <c r="AM34" i="50"/>
  <c r="AN35" i="50"/>
  <c r="AT35" i="50" s="1"/>
  <c r="BE52" i="50" s="1"/>
  <c r="AN39" i="50"/>
  <c r="AT39" i="50" s="1"/>
  <c r="BE76" i="50" s="1"/>
  <c r="AN34" i="50"/>
  <c r="AO35" i="50"/>
  <c r="AU35" i="50" s="1"/>
  <c r="BE53" i="50" s="1"/>
  <c r="AO39" i="50"/>
  <c r="AO34" i="50"/>
  <c r="Q20" i="50"/>
  <c r="K54" i="50"/>
  <c r="K55" i="50"/>
  <c r="K57" i="50"/>
  <c r="K56" i="50"/>
  <c r="Q20" i="51"/>
  <c r="K56" i="51"/>
  <c r="K57" i="51"/>
  <c r="AK39" i="51"/>
  <c r="AQ39" i="51" s="1"/>
  <c r="BE73" i="51" s="1"/>
  <c r="AK34" i="51"/>
  <c r="AL34" i="51"/>
  <c r="AL39" i="51"/>
  <c r="AR39" i="51" s="1"/>
  <c r="BE74" i="51" s="1"/>
  <c r="Q20" i="49"/>
  <c r="K55" i="49"/>
  <c r="K54" i="49"/>
  <c r="K57" i="49"/>
  <c r="K56" i="49"/>
  <c r="AK34" i="49"/>
  <c r="AQ34" i="49" s="1"/>
  <c r="BE43" i="49" s="1"/>
  <c r="AK39" i="49"/>
  <c r="AQ39" i="49" s="1"/>
  <c r="BE73" i="49" s="1"/>
  <c r="AK33" i="49"/>
  <c r="AL34" i="49"/>
  <c r="AR34" i="49" s="1"/>
  <c r="BE44" i="49" s="1"/>
  <c r="AL39" i="49"/>
  <c r="AR39" i="49" s="1"/>
  <c r="BE74" i="49" s="1"/>
  <c r="AL33" i="49"/>
  <c r="AM34" i="49"/>
  <c r="AS34" i="49" s="1"/>
  <c r="BE45" i="49" s="1"/>
  <c r="AM39" i="49"/>
  <c r="AS39" i="49" s="1"/>
  <c r="BE75" i="49" s="1"/>
  <c r="AM33" i="49"/>
  <c r="AN39" i="49"/>
  <c r="AT39" i="49" s="1"/>
  <c r="BE76" i="49" s="1"/>
  <c r="AN33" i="49"/>
  <c r="AN34" i="49"/>
  <c r="AT34" i="49" s="1"/>
  <c r="BE46" i="49" s="1"/>
  <c r="AO39" i="49"/>
  <c r="AO33" i="49"/>
  <c r="AO34" i="49"/>
  <c r="AU34" i="49" s="1"/>
  <c r="BE47" i="49" s="1"/>
  <c r="AL36" i="42"/>
  <c r="AR36" i="42" s="1"/>
  <c r="BE56" i="42" s="1"/>
  <c r="AL35" i="42"/>
  <c r="AR35" i="42" s="1"/>
  <c r="BE50" i="42" s="1"/>
  <c r="AL34" i="42"/>
  <c r="AR34" i="42" s="1"/>
  <c r="BE44" i="42" s="1"/>
  <c r="AL35" i="41"/>
  <c r="AR35" i="41" s="1"/>
  <c r="BE50" i="41" s="1"/>
  <c r="AL36" i="41"/>
  <c r="AR36" i="41" s="1"/>
  <c r="BE56" i="41" s="1"/>
  <c r="AL34" i="41"/>
  <c r="AR34" i="41" s="1"/>
  <c r="BE44" i="41" s="1"/>
  <c r="AL33" i="41"/>
  <c r="K55" i="41"/>
  <c r="Q20" i="41"/>
  <c r="AM34" i="41"/>
  <c r="AS34" i="41" s="1"/>
  <c r="BE45" i="41" s="1"/>
  <c r="AM33" i="41"/>
  <c r="AM35" i="41"/>
  <c r="AS35" i="41" s="1"/>
  <c r="BE51" i="41" s="1"/>
  <c r="AM36" i="41"/>
  <c r="AS36" i="41" s="1"/>
  <c r="BE57" i="41" s="1"/>
  <c r="AO36" i="42"/>
  <c r="AU36" i="42" s="1"/>
  <c r="BE59" i="42" s="1"/>
  <c r="AO35" i="42"/>
  <c r="AU35" i="42" s="1"/>
  <c r="BE53" i="42" s="1"/>
  <c r="AO34" i="42"/>
  <c r="AU34" i="42" s="1"/>
  <c r="BE47" i="42" s="1"/>
  <c r="AK34" i="42"/>
  <c r="AQ34" i="42" s="1"/>
  <c r="BE43" i="42" s="1"/>
  <c r="AK36" i="42"/>
  <c r="AQ36" i="42" s="1"/>
  <c r="BE55" i="42" s="1"/>
  <c r="AK35" i="42"/>
  <c r="AQ35" i="42" s="1"/>
  <c r="BE49" i="42" s="1"/>
  <c r="K55" i="42"/>
  <c r="Q20" i="42"/>
  <c r="AM36" i="42"/>
  <c r="AM35" i="42"/>
  <c r="AS35" i="42" s="1"/>
  <c r="BE51" i="42" s="1"/>
  <c r="AM34" i="42"/>
  <c r="AS34" i="42" s="1"/>
  <c r="BE45" i="42" s="1"/>
  <c r="AN35" i="41"/>
  <c r="AT35" i="41" s="1"/>
  <c r="BE52" i="41" s="1"/>
  <c r="AN36" i="41"/>
  <c r="AT36" i="41" s="1"/>
  <c r="BE58" i="41" s="1"/>
  <c r="AN34" i="41"/>
  <c r="AT34" i="41" s="1"/>
  <c r="BE46" i="41" s="1"/>
  <c r="AN33" i="41"/>
  <c r="AK36" i="41"/>
  <c r="AQ36" i="41" s="1"/>
  <c r="BE55" i="41" s="1"/>
  <c r="AK35" i="41"/>
  <c r="AQ35" i="41" s="1"/>
  <c r="BE49" i="41" s="1"/>
  <c r="AK34" i="41"/>
  <c r="AQ34" i="41" s="1"/>
  <c r="BE43" i="41" s="1"/>
  <c r="AK33" i="41"/>
  <c r="AO33" i="41"/>
  <c r="AO36" i="41"/>
  <c r="AU36" i="41" s="1"/>
  <c r="BE59" i="41" s="1"/>
  <c r="AO34" i="41"/>
  <c r="AU34" i="41" s="1"/>
  <c r="BE47" i="41" s="1"/>
  <c r="AO35" i="41"/>
  <c r="AU35" i="41" s="1"/>
  <c r="BE53" i="41" s="1"/>
  <c r="AN34" i="42"/>
  <c r="AT34" i="42" s="1"/>
  <c r="BE46" i="42" s="1"/>
  <c r="AN35" i="42"/>
  <c r="AT35" i="42" s="1"/>
  <c r="BE52" i="42" s="1"/>
  <c r="AN36" i="42"/>
  <c r="L23" i="40"/>
  <c r="L30" i="40" s="1"/>
  <c r="AN39" i="40"/>
  <c r="AT39" i="40" s="1"/>
  <c r="BE76" i="40" s="1"/>
  <c r="I23" i="40"/>
  <c r="I30" i="40" s="1"/>
  <c r="AK39" i="40"/>
  <c r="AQ39" i="40" s="1"/>
  <c r="BE73" i="40" s="1"/>
  <c r="K23" i="40"/>
  <c r="K30" i="40" s="1"/>
  <c r="AM39" i="40"/>
  <c r="AS39" i="40" s="1"/>
  <c r="BE75" i="40" s="1"/>
  <c r="AO39" i="40"/>
  <c r="AU39" i="40" s="1"/>
  <c r="BE77" i="40" s="1"/>
  <c r="M23" i="40"/>
  <c r="M30" i="40" s="1"/>
  <c r="K54" i="40"/>
  <c r="K55" i="40"/>
  <c r="Q20" i="40"/>
  <c r="AL39" i="40"/>
  <c r="AR39" i="40" s="1"/>
  <c r="BE74" i="40" s="1"/>
  <c r="AM33" i="28"/>
  <c r="AM34" i="28"/>
  <c r="AS34" i="28" s="1"/>
  <c r="BE45" i="28" s="1"/>
  <c r="AK33" i="33"/>
  <c r="AK34" i="33"/>
  <c r="AQ34" i="33" s="1"/>
  <c r="BE43" i="33" s="1"/>
  <c r="AN33" i="33"/>
  <c r="AN34" i="33"/>
  <c r="AT34" i="33" s="1"/>
  <c r="BE46" i="33" s="1"/>
  <c r="AN33" i="28"/>
  <c r="AN34" i="28"/>
  <c r="AT34" i="28" s="1"/>
  <c r="BE46" i="28" s="1"/>
  <c r="AK33" i="31"/>
  <c r="AQ33" i="31" s="1"/>
  <c r="AK36" i="31"/>
  <c r="AQ36" i="31" s="1"/>
  <c r="BE55" i="31" s="1"/>
  <c r="AL33" i="33"/>
  <c r="AL34" i="33"/>
  <c r="AR34" i="33" s="1"/>
  <c r="BE44" i="33" s="1"/>
  <c r="AK33" i="28"/>
  <c r="AK34" i="28"/>
  <c r="AQ34" i="28" s="1"/>
  <c r="BE43" i="28" s="1"/>
  <c r="AL33" i="28"/>
  <c r="AL34" i="28"/>
  <c r="AR34" i="28" s="1"/>
  <c r="BE44" i="28" s="1"/>
  <c r="AM33" i="33"/>
  <c r="AM34" i="33"/>
  <c r="AS34" i="33" s="1"/>
  <c r="BE45" i="33" s="1"/>
  <c r="AO33" i="28"/>
  <c r="AO34" i="28"/>
  <c r="AU34" i="28" s="1"/>
  <c r="BE47" i="28" s="1"/>
  <c r="AO33" i="33"/>
  <c r="AO34" i="33"/>
  <c r="AU34" i="33" s="1"/>
  <c r="BE47" i="33" s="1"/>
  <c r="AN35" i="39"/>
  <c r="AT35" i="39" s="1"/>
  <c r="BE52" i="39" s="1"/>
  <c r="AN34" i="39"/>
  <c r="AT34" i="39" s="1"/>
  <c r="BE46" i="39" s="1"/>
  <c r="AN33" i="39"/>
  <c r="AK35" i="39"/>
  <c r="AQ35" i="39" s="1"/>
  <c r="BE49" i="39" s="1"/>
  <c r="AK34" i="39"/>
  <c r="AQ34" i="39" s="1"/>
  <c r="BE43" i="39" s="1"/>
  <c r="AK33" i="39"/>
  <c r="AM35" i="39"/>
  <c r="AS35" i="39" s="1"/>
  <c r="BE51" i="39" s="1"/>
  <c r="AM33" i="39"/>
  <c r="AM34" i="39"/>
  <c r="AS34" i="39" s="1"/>
  <c r="BE45" i="39" s="1"/>
  <c r="AO34" i="39"/>
  <c r="AU34" i="39" s="1"/>
  <c r="BE47" i="39" s="1"/>
  <c r="AO33" i="39"/>
  <c r="AO35" i="39"/>
  <c r="AU35" i="39" s="1"/>
  <c r="BE53" i="39" s="1"/>
  <c r="K54" i="39"/>
  <c r="Q20" i="39"/>
  <c r="AL35" i="39"/>
  <c r="AR35" i="39" s="1"/>
  <c r="BE50" i="39" s="1"/>
  <c r="AL33" i="39"/>
  <c r="AL34" i="39"/>
  <c r="AR34" i="39" s="1"/>
  <c r="BE44" i="39" s="1"/>
  <c r="K55" i="34"/>
  <c r="K54" i="34"/>
  <c r="Q20" i="34"/>
  <c r="AL39" i="34"/>
  <c r="AR39" i="34" s="1"/>
  <c r="BE74" i="34" s="1"/>
  <c r="AL33" i="34"/>
  <c r="AK39" i="34"/>
  <c r="AQ39" i="34" s="1"/>
  <c r="BE73" i="34" s="1"/>
  <c r="AK33" i="34"/>
  <c r="AN33" i="34"/>
  <c r="AN39" i="34"/>
  <c r="AT39" i="34" s="1"/>
  <c r="BE76" i="34" s="1"/>
  <c r="AO39" i="34"/>
  <c r="AO33" i="34"/>
  <c r="AM39" i="34"/>
  <c r="AS39" i="34" s="1"/>
  <c r="BE75" i="34" s="1"/>
  <c r="AM33" i="34"/>
  <c r="K54" i="31"/>
  <c r="Q20" i="31"/>
  <c r="AU33" i="33"/>
  <c r="BE41" i="33" s="1"/>
  <c r="AR33" i="33"/>
  <c r="BE38" i="33" s="1"/>
  <c r="AS33" i="33"/>
  <c r="BE39" i="33" s="1"/>
  <c r="AQ33" i="33"/>
  <c r="BE37" i="33" s="1"/>
  <c r="AT33" i="33"/>
  <c r="BE40" i="33" s="1"/>
  <c r="K54" i="32"/>
  <c r="K55" i="32"/>
  <c r="AK39" i="32"/>
  <c r="AQ39" i="32" s="1"/>
  <c r="BE73" i="32" s="1"/>
  <c r="Q20" i="32"/>
  <c r="AO39" i="32"/>
  <c r="AU39" i="32" s="1"/>
  <c r="BE77" i="32" s="1"/>
  <c r="AO30" i="32"/>
  <c r="AM39" i="32"/>
  <c r="AS39" i="32" s="1"/>
  <c r="BE75" i="32" s="1"/>
  <c r="AM30" i="32"/>
  <c r="AN39" i="32"/>
  <c r="AT39" i="32" s="1"/>
  <c r="BE76" i="32" s="1"/>
  <c r="AN30" i="32"/>
  <c r="AL39" i="32"/>
  <c r="AR39" i="32" s="1"/>
  <c r="BE74" i="32" s="1"/>
  <c r="AK34" i="31"/>
  <c r="AQ34" i="31" s="1"/>
  <c r="BE43" i="31" s="1"/>
  <c r="AK35" i="31"/>
  <c r="AQ35" i="31" s="1"/>
  <c r="BE49" i="31" s="1"/>
  <c r="AL34" i="31"/>
  <c r="AR34" i="31" s="1"/>
  <c r="BE44" i="31" s="1"/>
  <c r="AL35" i="31"/>
  <c r="AR35" i="31" s="1"/>
  <c r="BE50" i="31" s="1"/>
  <c r="AL33" i="31"/>
  <c r="AO33" i="31"/>
  <c r="AO35" i="31"/>
  <c r="AU35" i="31" s="1"/>
  <c r="BE53" i="31" s="1"/>
  <c r="AO34" i="31"/>
  <c r="AU34" i="31" s="1"/>
  <c r="BE47" i="31" s="1"/>
  <c r="AM35" i="31"/>
  <c r="AS35" i="31" s="1"/>
  <c r="BE51" i="31" s="1"/>
  <c r="AM33" i="31"/>
  <c r="AM34" i="31"/>
  <c r="AS34" i="31" s="1"/>
  <c r="BE45" i="31" s="1"/>
  <c r="AN33" i="31"/>
  <c r="AN34" i="31"/>
  <c r="AT34" i="31" s="1"/>
  <c r="BE46" i="31" s="1"/>
  <c r="AN35" i="31"/>
  <c r="AT35" i="31" s="1"/>
  <c r="BE52" i="31" s="1"/>
  <c r="AU33" i="28"/>
  <c r="BE41" i="28" s="1"/>
  <c r="AS33" i="28"/>
  <c r="BE39" i="28" s="1"/>
  <c r="AT33" i="28"/>
  <c r="BE40" i="28" s="1"/>
  <c r="Q20" i="28"/>
  <c r="AQ33" i="28"/>
  <c r="BE37" i="28" s="1"/>
  <c r="AR33" i="28"/>
  <c r="BE38" i="28" s="1"/>
  <c r="AM40" i="54" l="1"/>
  <c r="AM41" i="54" s="1"/>
  <c r="AM42" i="54" s="1"/>
  <c r="AM40" i="43"/>
  <c r="AM41" i="43" s="1"/>
  <c r="AM42" i="43" s="1"/>
  <c r="AS33" i="43"/>
  <c r="BE39" i="43" s="1"/>
  <c r="AL40" i="53"/>
  <c r="AL41" i="53" s="1"/>
  <c r="AL42" i="53" s="1"/>
  <c r="AN40" i="43"/>
  <c r="AN41" i="43" s="1"/>
  <c r="AN42" i="43" s="1"/>
  <c r="AT33" i="43"/>
  <c r="BE40" i="43" s="1"/>
  <c r="AQ33" i="43"/>
  <c r="BE37" i="43" s="1"/>
  <c r="AK40" i="43"/>
  <c r="AK41" i="43" s="1"/>
  <c r="AK42" i="43" s="1"/>
  <c r="AO40" i="43"/>
  <c r="AO41" i="43" s="1"/>
  <c r="AO42" i="43" s="1"/>
  <c r="AU33" i="43"/>
  <c r="BE41" i="43" s="1"/>
  <c r="AR33" i="43"/>
  <c r="BE38" i="43" s="1"/>
  <c r="AL40" i="43"/>
  <c r="AL41" i="43" s="1"/>
  <c r="AL42" i="43" s="1"/>
  <c r="AL40" i="55"/>
  <c r="AL41" i="55" s="1"/>
  <c r="AL42" i="55" s="1"/>
  <c r="AK40" i="54"/>
  <c r="AK41" i="54" s="1"/>
  <c r="AK42" i="54" s="1"/>
  <c r="AO40" i="54"/>
  <c r="AO41" i="54" s="1"/>
  <c r="AO42" i="54" s="1"/>
  <c r="AK40" i="55"/>
  <c r="AK41" i="55" s="1"/>
  <c r="AK42" i="55" s="1"/>
  <c r="AO40" i="55"/>
  <c r="AO41" i="55" s="1"/>
  <c r="AO42" i="55" s="1"/>
  <c r="AK40" i="53"/>
  <c r="AK41" i="53" s="1"/>
  <c r="AK42" i="53" s="1"/>
  <c r="AM40" i="55"/>
  <c r="AM41" i="55" s="1"/>
  <c r="AM42" i="55" s="1"/>
  <c r="AN40" i="54"/>
  <c r="AN41" i="54" s="1"/>
  <c r="AN42" i="54" s="1"/>
  <c r="AL40" i="54"/>
  <c r="AL41" i="54" s="1"/>
  <c r="AL42" i="54" s="1"/>
  <c r="AO40" i="53"/>
  <c r="AO41" i="53" s="1"/>
  <c r="AO42" i="53" s="1"/>
  <c r="AN40" i="55"/>
  <c r="AN41" i="55" s="1"/>
  <c r="AN42" i="55" s="1"/>
  <c r="AN40" i="53"/>
  <c r="AN41" i="53" s="1"/>
  <c r="AN42" i="53" s="1"/>
  <c r="AT33" i="53"/>
  <c r="BE40" i="53" s="1"/>
  <c r="AM40" i="53"/>
  <c r="AM41" i="53" s="1"/>
  <c r="AM42" i="53" s="1"/>
  <c r="AS33" i="53"/>
  <c r="BE39" i="53" s="1"/>
  <c r="AK40" i="52"/>
  <c r="AK41" i="52" s="1"/>
  <c r="AK42" i="52" s="1"/>
  <c r="AQ34" i="52"/>
  <c r="BE43" i="52" s="1"/>
  <c r="AM40" i="52"/>
  <c r="AM41" i="52" s="1"/>
  <c r="AM42" i="52" s="1"/>
  <c r="AS34" i="52"/>
  <c r="BE45" i="52" s="1"/>
  <c r="AU39" i="52"/>
  <c r="BE77" i="52" s="1"/>
  <c r="D43" i="52"/>
  <c r="F43" i="52" s="1"/>
  <c r="I43" i="52" s="1"/>
  <c r="I50" i="52" s="1"/>
  <c r="BE78" i="52" s="1"/>
  <c r="AU34" i="52"/>
  <c r="BE47" i="52" s="1"/>
  <c r="AO40" i="52"/>
  <c r="AO41" i="52" s="1"/>
  <c r="AO42" i="52" s="1"/>
  <c r="AT34" i="52"/>
  <c r="BE46" i="52" s="1"/>
  <c r="AN40" i="52"/>
  <c r="AN41" i="52" s="1"/>
  <c r="AN42" i="52" s="1"/>
  <c r="AL40" i="52"/>
  <c r="AL41" i="52" s="1"/>
  <c r="AL42" i="52" s="1"/>
  <c r="AR34" i="52"/>
  <c r="BE44" i="52" s="1"/>
  <c r="AR34" i="51"/>
  <c r="BE44" i="51" s="1"/>
  <c r="AL40" i="51"/>
  <c r="AL41" i="51" s="1"/>
  <c r="AL42" i="51" s="1"/>
  <c r="AQ34" i="51"/>
  <c r="BE43" i="51" s="1"/>
  <c r="AK40" i="51"/>
  <c r="AK41" i="51" s="1"/>
  <c r="AK42" i="51" s="1"/>
  <c r="AS34" i="50"/>
  <c r="BE45" i="50" s="1"/>
  <c r="AM40" i="50"/>
  <c r="AM41" i="50" s="1"/>
  <c r="AM42" i="50" s="1"/>
  <c r="AL40" i="50"/>
  <c r="AL41" i="50" s="1"/>
  <c r="AL42" i="50" s="1"/>
  <c r="AR34" i="50"/>
  <c r="BE44" i="50" s="1"/>
  <c r="AO40" i="51"/>
  <c r="AO41" i="51" s="1"/>
  <c r="AO42" i="51" s="1"/>
  <c r="AU34" i="51"/>
  <c r="BE47" i="51" s="1"/>
  <c r="D43" i="51"/>
  <c r="F43" i="51" s="1"/>
  <c r="I43" i="51" s="1"/>
  <c r="I50" i="51" s="1"/>
  <c r="BE78" i="51" s="1"/>
  <c r="AU39" i="51"/>
  <c r="BE77" i="51" s="1"/>
  <c r="AK40" i="50"/>
  <c r="AK41" i="50" s="1"/>
  <c r="AK42" i="50" s="1"/>
  <c r="AQ34" i="50"/>
  <c r="BE43" i="50" s="1"/>
  <c r="AU34" i="50"/>
  <c r="BE47" i="50" s="1"/>
  <c r="AO40" i="50"/>
  <c r="AO41" i="50" s="1"/>
  <c r="AO42" i="50" s="1"/>
  <c r="D43" i="50"/>
  <c r="F43" i="50" s="1"/>
  <c r="I43" i="50" s="1"/>
  <c r="I50" i="50" s="1"/>
  <c r="BE78" i="50" s="1"/>
  <c r="AU39" i="50"/>
  <c r="BE77" i="50" s="1"/>
  <c r="AN40" i="51"/>
  <c r="AN41" i="51" s="1"/>
  <c r="AN42" i="51" s="1"/>
  <c r="AT34" i="51"/>
  <c r="BE46" i="51" s="1"/>
  <c r="AN40" i="50"/>
  <c r="AN41" i="50" s="1"/>
  <c r="AN42" i="50" s="1"/>
  <c r="AT34" i="50"/>
  <c r="BE46" i="50" s="1"/>
  <c r="AM40" i="51"/>
  <c r="AM41" i="51" s="1"/>
  <c r="AM42" i="51" s="1"/>
  <c r="AS34" i="51"/>
  <c r="BE45" i="51" s="1"/>
  <c r="AU33" i="49"/>
  <c r="BE41" i="49" s="1"/>
  <c r="AO40" i="49"/>
  <c r="AO41" i="49" s="1"/>
  <c r="AO42" i="49" s="1"/>
  <c r="AT33" i="49"/>
  <c r="BE40" i="49" s="1"/>
  <c r="AN40" i="49"/>
  <c r="AN41" i="49" s="1"/>
  <c r="AN42" i="49" s="1"/>
  <c r="AS33" i="49"/>
  <c r="BE39" i="49" s="1"/>
  <c r="AM40" i="49"/>
  <c r="AM41" i="49" s="1"/>
  <c r="AM42" i="49" s="1"/>
  <c r="AR33" i="49"/>
  <c r="BE38" i="49" s="1"/>
  <c r="AL40" i="49"/>
  <c r="AL41" i="49" s="1"/>
  <c r="AL42" i="49" s="1"/>
  <c r="D43" i="49"/>
  <c r="AU39" i="49"/>
  <c r="BE77" i="49" s="1"/>
  <c r="AK40" i="49"/>
  <c r="AK41" i="49" s="1"/>
  <c r="AK42" i="49" s="1"/>
  <c r="AQ33" i="49"/>
  <c r="BE37" i="49" s="1"/>
  <c r="AK40" i="28"/>
  <c r="AK41" i="28" s="1"/>
  <c r="AK42" i="28" s="1"/>
  <c r="AN40" i="33"/>
  <c r="AN41" i="33" s="1"/>
  <c r="AN42" i="33" s="1"/>
  <c r="AT36" i="42"/>
  <c r="BE58" i="42" s="1"/>
  <c r="AU33" i="41"/>
  <c r="BE41" i="41" s="1"/>
  <c r="AO40" i="41"/>
  <c r="AO41" i="41" s="1"/>
  <c r="AO42" i="41" s="1"/>
  <c r="AR33" i="41"/>
  <c r="BE38" i="41" s="1"/>
  <c r="AL40" i="41"/>
  <c r="AL41" i="41" s="1"/>
  <c r="AL42" i="41" s="1"/>
  <c r="AQ33" i="41"/>
  <c r="BE37" i="41" s="1"/>
  <c r="AK40" i="41"/>
  <c r="AK41" i="41" s="1"/>
  <c r="AK42" i="41" s="1"/>
  <c r="AT33" i="41"/>
  <c r="BE40" i="41" s="1"/>
  <c r="AN40" i="41"/>
  <c r="AN41" i="41" s="1"/>
  <c r="AN42" i="41" s="1"/>
  <c r="AS36" i="42"/>
  <c r="BE57" i="42" s="1"/>
  <c r="AM40" i="41"/>
  <c r="AM41" i="41" s="1"/>
  <c r="AM42" i="41" s="1"/>
  <c r="AS33" i="41"/>
  <c r="BE39" i="41" s="1"/>
  <c r="AM40" i="28"/>
  <c r="AM41" i="28" s="1"/>
  <c r="AM42" i="28" s="1"/>
  <c r="AO40" i="33"/>
  <c r="AO41" i="33" s="1"/>
  <c r="AO42" i="33" s="1"/>
  <c r="AM40" i="33"/>
  <c r="AM41" i="33" s="1"/>
  <c r="AM42" i="33" s="1"/>
  <c r="I33" i="40"/>
  <c r="AK33" i="40" s="1"/>
  <c r="M33" i="40"/>
  <c r="AO33" i="40" s="1"/>
  <c r="K33" i="40"/>
  <c r="AM33" i="40" s="1"/>
  <c r="L33" i="40"/>
  <c r="AN33" i="40" s="1"/>
  <c r="AN40" i="28"/>
  <c r="AN41" i="28" s="1"/>
  <c r="AN42" i="28" s="1"/>
  <c r="AL40" i="28"/>
  <c r="AL41" i="28" s="1"/>
  <c r="AL42" i="28" s="1"/>
  <c r="AO40" i="28"/>
  <c r="AO41" i="28" s="1"/>
  <c r="AO42" i="28" s="1"/>
  <c r="AK40" i="33"/>
  <c r="AK41" i="33" s="1"/>
  <c r="AK42" i="33" s="1"/>
  <c r="AL40" i="33"/>
  <c r="AL41" i="33" s="1"/>
  <c r="AL42" i="33" s="1"/>
  <c r="AL40" i="39"/>
  <c r="AL41" i="39" s="1"/>
  <c r="AL42" i="39" s="1"/>
  <c r="AR33" i="39"/>
  <c r="BE38" i="39" s="1"/>
  <c r="AM40" i="39"/>
  <c r="AM41" i="39" s="1"/>
  <c r="AM42" i="39" s="1"/>
  <c r="AS33" i="39"/>
  <c r="BE39" i="39" s="1"/>
  <c r="AO40" i="39"/>
  <c r="AO41" i="39" s="1"/>
  <c r="AO42" i="39" s="1"/>
  <c r="AU33" i="39"/>
  <c r="BE41" i="39" s="1"/>
  <c r="AT33" i="39"/>
  <c r="BE40" i="39" s="1"/>
  <c r="AN40" i="39"/>
  <c r="AN41" i="39" s="1"/>
  <c r="AN42" i="39" s="1"/>
  <c r="AK40" i="39"/>
  <c r="AK41" i="39" s="1"/>
  <c r="AK42" i="39" s="1"/>
  <c r="AQ33" i="39"/>
  <c r="BE37" i="39" s="1"/>
  <c r="AO40" i="34"/>
  <c r="AO41" i="34" s="1"/>
  <c r="AO42" i="34" s="1"/>
  <c r="AU33" i="34"/>
  <c r="BE41" i="34" s="1"/>
  <c r="AK40" i="34"/>
  <c r="AK41" i="34" s="1"/>
  <c r="AK42" i="34" s="1"/>
  <c r="AQ33" i="34"/>
  <c r="BE37" i="34" s="1"/>
  <c r="AU39" i="34"/>
  <c r="BE77" i="34" s="1"/>
  <c r="AS33" i="34"/>
  <c r="BE39" i="34" s="1"/>
  <c r="AM40" i="34"/>
  <c r="AM41" i="34" s="1"/>
  <c r="AM42" i="34" s="1"/>
  <c r="AL40" i="34"/>
  <c r="AL41" i="34" s="1"/>
  <c r="AL42" i="34" s="1"/>
  <c r="AR33" i="34"/>
  <c r="BE38" i="34" s="1"/>
  <c r="AN40" i="34"/>
  <c r="AN41" i="34" s="1"/>
  <c r="AN42" i="34" s="1"/>
  <c r="AT33" i="34"/>
  <c r="BE40" i="34" s="1"/>
  <c r="K30" i="32"/>
  <c r="K33" i="32" s="1"/>
  <c r="AM33" i="32" s="1"/>
  <c r="AM40" i="32" s="1"/>
  <c r="AM41" i="32" s="1"/>
  <c r="AM42" i="32" s="1"/>
  <c r="L30" i="32"/>
  <c r="L33" i="32" s="1"/>
  <c r="AN33" i="32" s="1"/>
  <c r="AN40" i="32" s="1"/>
  <c r="AN41" i="32" s="1"/>
  <c r="AN42" i="32" s="1"/>
  <c r="M30" i="32"/>
  <c r="M33" i="32" s="1"/>
  <c r="AO33" i="32" s="1"/>
  <c r="AU33" i="32" s="1"/>
  <c r="BE41" i="32" s="1"/>
  <c r="AO40" i="31"/>
  <c r="AO41" i="31" s="1"/>
  <c r="AO42" i="31" s="1"/>
  <c r="AU33" i="31"/>
  <c r="BE41" i="31" s="1"/>
  <c r="AL40" i="31"/>
  <c r="AL41" i="31" s="1"/>
  <c r="AL42" i="31" s="1"/>
  <c r="AR33" i="31"/>
  <c r="BE38" i="31" s="1"/>
  <c r="AN40" i="31"/>
  <c r="AN41" i="31" s="1"/>
  <c r="AN42" i="31" s="1"/>
  <c r="AT33" i="31"/>
  <c r="BE40" i="31" s="1"/>
  <c r="AM40" i="31"/>
  <c r="AM41" i="31" s="1"/>
  <c r="AM42" i="31" s="1"/>
  <c r="AS33" i="31"/>
  <c r="BE39" i="31" s="1"/>
  <c r="AK40" i="31"/>
  <c r="AK41" i="31" s="1"/>
  <c r="AK42" i="31" s="1"/>
  <c r="BE37" i="31"/>
  <c r="K7" i="4"/>
  <c r="K6" i="4"/>
  <c r="F43" i="49" l="1"/>
  <c r="I43" i="49" s="1"/>
  <c r="I50" i="49" s="1"/>
  <c r="BE78" i="49" s="1"/>
  <c r="K40" i="40"/>
  <c r="AN40" i="40"/>
  <c r="AN41" i="40" s="1"/>
  <c r="AN42" i="40" s="1"/>
  <c r="AT33" i="40"/>
  <c r="BE40" i="40" s="1"/>
  <c r="AO40" i="40"/>
  <c r="AO41" i="40" s="1"/>
  <c r="AO42" i="40" s="1"/>
  <c r="AU33" i="40"/>
  <c r="BE41" i="40" s="1"/>
  <c r="L40" i="40"/>
  <c r="M40" i="40"/>
  <c r="AK40" i="40"/>
  <c r="AK41" i="40" s="1"/>
  <c r="AK42" i="40" s="1"/>
  <c r="AQ33" i="40"/>
  <c r="BE37" i="40" s="1"/>
  <c r="AM40" i="40"/>
  <c r="AM41" i="40" s="1"/>
  <c r="AM42" i="40" s="1"/>
  <c r="AS33" i="40"/>
  <c r="BE39" i="40" s="1"/>
  <c r="I40" i="40"/>
  <c r="K40" i="32"/>
  <c r="AS33" i="32"/>
  <c r="BE39" i="32" s="1"/>
  <c r="M40" i="32"/>
  <c r="L40" i="32"/>
  <c r="AO40" i="32"/>
  <c r="AO41" i="32" s="1"/>
  <c r="AO42" i="32" s="1"/>
  <c r="AT33" i="32"/>
  <c r="BE40" i="32" s="1"/>
  <c r="D104" i="24" l="1"/>
  <c r="BE87" i="24" s="1"/>
  <c r="S91" i="24"/>
  <c r="R91" i="24"/>
  <c r="Q91" i="24"/>
  <c r="O91" i="24"/>
  <c r="S90" i="24"/>
  <c r="R90" i="24"/>
  <c r="Q90" i="24"/>
  <c r="O90" i="24"/>
  <c r="S89" i="24"/>
  <c r="R89" i="24"/>
  <c r="Q89" i="24"/>
  <c r="O89" i="24"/>
  <c r="S88" i="24"/>
  <c r="R88" i="24"/>
  <c r="Q88" i="24"/>
  <c r="O88" i="24"/>
  <c r="S87" i="24"/>
  <c r="R87" i="24"/>
  <c r="Q87" i="24"/>
  <c r="O87" i="24"/>
  <c r="S86" i="24"/>
  <c r="R86" i="24"/>
  <c r="Q86" i="24"/>
  <c r="O86" i="24"/>
  <c r="S85" i="24"/>
  <c r="R85" i="24"/>
  <c r="Q85" i="24"/>
  <c r="O85" i="24"/>
  <c r="S84" i="24"/>
  <c r="R84" i="24"/>
  <c r="Q84" i="24"/>
  <c r="O84" i="24"/>
  <c r="S83" i="24"/>
  <c r="R83" i="24"/>
  <c r="Q83" i="24"/>
  <c r="O83" i="24"/>
  <c r="O78" i="24"/>
  <c r="E78" i="24"/>
  <c r="R78" i="24" s="1"/>
  <c r="D78" i="24"/>
  <c r="Q78" i="24" s="1"/>
  <c r="O77" i="24"/>
  <c r="E77" i="24"/>
  <c r="R77" i="24" s="1"/>
  <c r="D77" i="24"/>
  <c r="Q77" i="24" s="1"/>
  <c r="O76" i="24"/>
  <c r="E76" i="24"/>
  <c r="R76" i="24" s="1"/>
  <c r="D76" i="24"/>
  <c r="Q76" i="24" s="1"/>
  <c r="O75" i="24"/>
  <c r="E75" i="24"/>
  <c r="R75" i="24" s="1"/>
  <c r="D75" i="24"/>
  <c r="Q75" i="24" s="1"/>
  <c r="O74" i="24"/>
  <c r="E74" i="24"/>
  <c r="R74" i="24" s="1"/>
  <c r="D74" i="24"/>
  <c r="Q74" i="24" s="1"/>
  <c r="O73" i="24"/>
  <c r="E73" i="24"/>
  <c r="R73" i="24" s="1"/>
  <c r="D73" i="24"/>
  <c r="Q73" i="24" s="1"/>
  <c r="O72" i="24"/>
  <c r="E72" i="24"/>
  <c r="R72" i="24" s="1"/>
  <c r="D72" i="24"/>
  <c r="Q72" i="24" s="1"/>
  <c r="O71" i="24"/>
  <c r="E71" i="24"/>
  <c r="R71" i="24" s="1"/>
  <c r="D71" i="24"/>
  <c r="Q71" i="24" s="1"/>
  <c r="O70" i="24"/>
  <c r="E70" i="24"/>
  <c r="R70" i="24" s="1"/>
  <c r="D70" i="24"/>
  <c r="Q70" i="24" s="1"/>
  <c r="L67" i="24"/>
  <c r="L66" i="24"/>
  <c r="L65" i="24"/>
  <c r="L64" i="24"/>
  <c r="L63" i="24"/>
  <c r="L62" i="24"/>
  <c r="L61" i="24"/>
  <c r="L60" i="24"/>
  <c r="L59" i="24"/>
  <c r="L58" i="24"/>
  <c r="L57" i="24"/>
  <c r="L56" i="24"/>
  <c r="L55" i="24"/>
  <c r="I49" i="24"/>
  <c r="H49" i="24"/>
  <c r="D49" i="24"/>
  <c r="F49" i="24" s="1"/>
  <c r="I48" i="24"/>
  <c r="H48" i="24"/>
  <c r="D48" i="24"/>
  <c r="F48" i="24" s="1"/>
  <c r="I47" i="24"/>
  <c r="H47" i="24"/>
  <c r="D47" i="24"/>
  <c r="F47" i="24" s="1"/>
  <c r="I46" i="24"/>
  <c r="H46" i="24"/>
  <c r="D46" i="24"/>
  <c r="F46" i="24" s="1"/>
  <c r="I45" i="24"/>
  <c r="H45" i="24"/>
  <c r="D45" i="24"/>
  <c r="F45" i="24" s="1"/>
  <c r="I44" i="24"/>
  <c r="H44" i="24"/>
  <c r="D44" i="24"/>
  <c r="F44" i="24" s="1"/>
  <c r="I43" i="24"/>
  <c r="AU37" i="24"/>
  <c r="BE65" i="24" s="1"/>
  <c r="AT37" i="24"/>
  <c r="BE64" i="24" s="1"/>
  <c r="AS37" i="24"/>
  <c r="BE63" i="24" s="1"/>
  <c r="AR37" i="24"/>
  <c r="BE62" i="24" s="1"/>
  <c r="AQ37" i="24"/>
  <c r="BE61" i="24" s="1"/>
  <c r="AO37" i="24"/>
  <c r="AN37" i="24"/>
  <c r="AM37" i="24"/>
  <c r="AL37" i="24"/>
  <c r="AK37" i="24"/>
  <c r="AU36" i="24"/>
  <c r="BE59" i="24" s="1"/>
  <c r="AT36" i="24"/>
  <c r="BE58" i="24" s="1"/>
  <c r="AS36" i="24"/>
  <c r="BE57" i="24" s="1"/>
  <c r="AR36" i="24"/>
  <c r="BE56" i="24" s="1"/>
  <c r="AQ36" i="24"/>
  <c r="BE55" i="24" s="1"/>
  <c r="AO36" i="24"/>
  <c r="AN36" i="24"/>
  <c r="AM36" i="24"/>
  <c r="AL36" i="24"/>
  <c r="AK36" i="24"/>
  <c r="AU35" i="24"/>
  <c r="BE53" i="24" s="1"/>
  <c r="AT35" i="24"/>
  <c r="BE52" i="24" s="1"/>
  <c r="AS35" i="24"/>
  <c r="BE51" i="24" s="1"/>
  <c r="AR35" i="24"/>
  <c r="BE50" i="24" s="1"/>
  <c r="AQ35" i="24"/>
  <c r="BE49" i="24" s="1"/>
  <c r="AO35" i="24"/>
  <c r="AN35" i="24"/>
  <c r="AM35" i="24"/>
  <c r="AL35" i="24"/>
  <c r="AK35" i="24"/>
  <c r="M30" i="24"/>
  <c r="M40" i="24" s="1"/>
  <c r="L30" i="24"/>
  <c r="L40" i="24" s="1"/>
  <c r="K30" i="24"/>
  <c r="K40" i="24" s="1"/>
  <c r="J30" i="24"/>
  <c r="J40" i="24" s="1"/>
  <c r="I30" i="24"/>
  <c r="I40" i="24" s="1"/>
  <c r="D30" i="24"/>
  <c r="D40" i="24" s="1"/>
  <c r="Q29" i="24"/>
  <c r="G29" i="24"/>
  <c r="F29" i="24"/>
  <c r="E29" i="24"/>
  <c r="Q28" i="24"/>
  <c r="G28" i="24"/>
  <c r="F28" i="24"/>
  <c r="E28" i="24"/>
  <c r="Q27" i="24"/>
  <c r="G27" i="24"/>
  <c r="F27" i="24"/>
  <c r="E27" i="24"/>
  <c r="Q26" i="24"/>
  <c r="G26" i="24"/>
  <c r="F26" i="24"/>
  <c r="E26" i="24"/>
  <c r="Q25" i="24"/>
  <c r="G25" i="24"/>
  <c r="F25" i="24"/>
  <c r="E25" i="24"/>
  <c r="Q24" i="24"/>
  <c r="G24" i="24"/>
  <c r="F24" i="24"/>
  <c r="E24" i="24"/>
  <c r="Q23" i="24"/>
  <c r="G23" i="24"/>
  <c r="F23" i="24"/>
  <c r="E23" i="24"/>
  <c r="D21" i="24"/>
  <c r="D20" i="24"/>
  <c r="W18" i="24"/>
  <c r="V18" i="24"/>
  <c r="U18" i="24"/>
  <c r="T18" i="24"/>
  <c r="S18" i="24"/>
  <c r="Q18" i="24"/>
  <c r="W17" i="24"/>
  <c r="V17" i="24"/>
  <c r="U17" i="24"/>
  <c r="T17" i="24"/>
  <c r="S17" i="24"/>
  <c r="Q17" i="24"/>
  <c r="W16" i="24"/>
  <c r="V16" i="24"/>
  <c r="U16" i="24"/>
  <c r="T16" i="24"/>
  <c r="S16" i="24"/>
  <c r="Q16" i="24"/>
  <c r="W15" i="24"/>
  <c r="V15" i="24"/>
  <c r="U15" i="24"/>
  <c r="T15" i="24"/>
  <c r="S15" i="24"/>
  <c r="Q15" i="24"/>
  <c r="W14" i="24"/>
  <c r="V14" i="24"/>
  <c r="U14" i="24"/>
  <c r="T14" i="24"/>
  <c r="S14" i="24"/>
  <c r="Q14" i="24"/>
  <c r="W13" i="24"/>
  <c r="V13" i="24"/>
  <c r="U13" i="24"/>
  <c r="T13" i="24"/>
  <c r="S13" i="24"/>
  <c r="Q13" i="24"/>
  <c r="O39" i="24" l="1"/>
  <c r="BE72" i="24" s="1"/>
  <c r="O23" i="24"/>
  <c r="O24" i="24"/>
  <c r="BE31" i="24" s="1"/>
  <c r="O25" i="24"/>
  <c r="BE32" i="24" s="1"/>
  <c r="O26" i="24"/>
  <c r="BE33" i="24" s="1"/>
  <c r="O27" i="24"/>
  <c r="BE34" i="24" s="1"/>
  <c r="S92" i="24"/>
  <c r="BE86" i="24" s="1"/>
  <c r="O28" i="24"/>
  <c r="BE35" i="24" s="1"/>
  <c r="O29" i="24"/>
  <c r="R92" i="24"/>
  <c r="BE85" i="24" s="1"/>
  <c r="O33" i="24"/>
  <c r="BE36" i="24" s="1"/>
  <c r="O34" i="24"/>
  <c r="O37" i="24"/>
  <c r="BE60" i="24" s="1"/>
  <c r="Q92" i="24"/>
  <c r="AM30" i="24"/>
  <c r="Q79" i="24"/>
  <c r="D109" i="24" s="1"/>
  <c r="R79" i="24"/>
  <c r="BE83" i="24" s="1"/>
  <c r="AN30" i="24"/>
  <c r="I50" i="24"/>
  <c r="BE78" i="24" s="1"/>
  <c r="AL30" i="24"/>
  <c r="AK30" i="24"/>
  <c r="AO30" i="24"/>
  <c r="O35" i="24"/>
  <c r="BE48" i="24" s="1"/>
  <c r="O38" i="24"/>
  <c r="BE66" i="24" s="1"/>
  <c r="O36" i="24"/>
  <c r="BE54" i="24" s="1"/>
  <c r="BE29" i="24" l="1"/>
  <c r="BE30" i="24"/>
  <c r="BE42" i="24"/>
  <c r="BE84" i="24"/>
  <c r="BE82" i="24"/>
  <c r="O30" i="24"/>
  <c r="O40" i="24" s="1"/>
  <c r="D43" i="70" l="1"/>
  <c r="F43" i="70" l="1"/>
  <c r="H43" i="70"/>
  <c r="H50" i="70" s="1"/>
  <c r="D44" i="50"/>
  <c r="D43" i="28"/>
  <c r="F43" i="28" s="1"/>
  <c r="H43" i="28" s="1"/>
  <c r="H50" i="28" s="1"/>
  <c r="BE79" i="28" s="1"/>
  <c r="D43" i="34"/>
  <c r="F43" i="34" s="1"/>
  <c r="H43" i="34" s="1"/>
  <c r="H50" i="34" s="1"/>
  <c r="BE79" i="34" s="1"/>
  <c r="Y13" i="4"/>
  <c r="Z12" i="4"/>
  <c r="Z11" i="4"/>
  <c r="Y6" i="4"/>
  <c r="E99" i="70" l="1"/>
  <c r="E98" i="70"/>
  <c r="E96" i="70"/>
  <c r="E97" i="70"/>
  <c r="E95" i="70"/>
  <c r="E95" i="57"/>
  <c r="E104" i="57" s="1"/>
  <c r="E95" i="56"/>
  <c r="E104" i="56" s="1"/>
  <c r="E97" i="52"/>
  <c r="E98" i="52"/>
  <c r="E95" i="52"/>
  <c r="E99" i="52"/>
  <c r="E96" i="52"/>
  <c r="E95" i="51"/>
  <c r="E97" i="50"/>
  <c r="E98" i="50"/>
  <c r="E98" i="51"/>
  <c r="E99" i="50"/>
  <c r="E96" i="50"/>
  <c r="E97" i="51"/>
  <c r="E99" i="51"/>
  <c r="E96" i="51"/>
  <c r="E95" i="50"/>
  <c r="F44" i="50"/>
  <c r="H44" i="50" s="1"/>
  <c r="H50" i="50" s="1"/>
  <c r="BE79" i="50" s="1"/>
  <c r="E97" i="49"/>
  <c r="E96" i="49"/>
  <c r="E95" i="49"/>
  <c r="E99" i="49"/>
  <c r="E98" i="49"/>
  <c r="E95" i="33"/>
  <c r="E104" i="33" s="1"/>
  <c r="E95" i="28"/>
  <c r="Y7" i="4"/>
  <c r="Z7" i="4" s="1"/>
  <c r="Y14" i="4"/>
  <c r="Z14" i="4" s="1"/>
  <c r="Z13" i="4"/>
  <c r="E104" i="70" l="1"/>
  <c r="BE88" i="57"/>
  <c r="BE88" i="56"/>
  <c r="E104" i="52"/>
  <c r="BE88" i="52" s="1"/>
  <c r="E104" i="50"/>
  <c r="BE88" i="50" s="1"/>
  <c r="E104" i="51"/>
  <c r="BE88" i="51" s="1"/>
  <c r="E104" i="49"/>
  <c r="BE88" i="49" s="1"/>
  <c r="Y15" i="4"/>
  <c r="Z15" i="4" s="1"/>
  <c r="E104" i="34"/>
  <c r="BE88" i="34" s="1"/>
  <c r="Y8" i="4"/>
  <c r="BE88" i="33"/>
  <c r="E104" i="28"/>
  <c r="BE88" i="28" s="1"/>
  <c r="Y16" i="4" l="1"/>
  <c r="Z16" i="4" s="1"/>
  <c r="Y9" i="4"/>
  <c r="Z8" i="4"/>
  <c r="Y17" i="4" l="1"/>
  <c r="Y10" i="4"/>
  <c r="Z9" i="4"/>
  <c r="Z17" i="4"/>
  <c r="Y18" i="4"/>
  <c r="Z10" i="4" l="1"/>
  <c r="Z18" i="4"/>
  <c r="Y19" i="4"/>
  <c r="Y20" i="4" l="1"/>
  <c r="Z19" i="4"/>
  <c r="Z20" i="4" l="1"/>
  <c r="Y21" i="4"/>
  <c r="Y22" i="4" l="1"/>
  <c r="Z21" i="4"/>
  <c r="Z22" i="4" l="1"/>
  <c r="Y23" i="4"/>
  <c r="Z23" i="4" l="1"/>
  <c r="Y24" i="4"/>
  <c r="Z24" i="4" l="1"/>
  <c r="Y25" i="4"/>
  <c r="Z25" i="4" l="1"/>
  <c r="Y26" i="4"/>
  <c r="Z26" i="4" l="1"/>
  <c r="Y27" i="4"/>
  <c r="Y28" i="4" l="1"/>
  <c r="Z27" i="4"/>
  <c r="Z28" i="4" l="1"/>
  <c r="Y29" i="4"/>
  <c r="Y30" i="4" l="1"/>
  <c r="Z29" i="4"/>
  <c r="Z30" i="4" l="1"/>
  <c r="Y31" i="4"/>
  <c r="Y32" i="4" l="1"/>
  <c r="Z31" i="4"/>
  <c r="Z32" i="4" l="1"/>
  <c r="Y33" i="4"/>
  <c r="Y34" i="4" l="1"/>
  <c r="Z33" i="4"/>
  <c r="Z34" i="4" l="1"/>
  <c r="Y35" i="4"/>
  <c r="Y36" i="4" l="1"/>
  <c r="Z35" i="4"/>
  <c r="Z36" i="4" l="1"/>
  <c r="Y37" i="4"/>
  <c r="Y38" i="4" l="1"/>
  <c r="Z37" i="4"/>
  <c r="Z38" i="4" l="1"/>
  <c r="Y39" i="4"/>
  <c r="Y40" i="4" l="1"/>
  <c r="Z39" i="4"/>
  <c r="Z40" i="4" l="1"/>
  <c r="Y41" i="4"/>
  <c r="Y42" i="4" l="1"/>
  <c r="Z41" i="4"/>
  <c r="Z42" i="4" l="1"/>
  <c r="Y43" i="4"/>
  <c r="Y44" i="4" l="1"/>
  <c r="Z43" i="4"/>
  <c r="Z44" i="4" l="1"/>
  <c r="Y45" i="4"/>
  <c r="Y46" i="4" l="1"/>
  <c r="Z45" i="4"/>
  <c r="Z46" i="4" l="1"/>
  <c r="Y47" i="4"/>
  <c r="Y48" i="4" l="1"/>
  <c r="Z47" i="4"/>
  <c r="Z48" i="4" l="1"/>
  <c r="Y49" i="4"/>
  <c r="Y50" i="4" l="1"/>
  <c r="Z49" i="4"/>
  <c r="Z50" i="4" l="1"/>
  <c r="Y51" i="4"/>
  <c r="Y52" i="4" l="1"/>
  <c r="Z51" i="4"/>
  <c r="Z52" i="4" l="1"/>
  <c r="Y53" i="4"/>
  <c r="Y54" i="4" l="1"/>
  <c r="Z53" i="4"/>
  <c r="Z54" i="4" l="1"/>
  <c r="Y55" i="4"/>
  <c r="Y56" i="4" l="1"/>
  <c r="Z55" i="4"/>
  <c r="Z56" i="4" l="1"/>
  <c r="Y57" i="4"/>
  <c r="Y58" i="4" l="1"/>
  <c r="Z57" i="4"/>
  <c r="Z58" i="4" l="1"/>
  <c r="Y59" i="4"/>
  <c r="Y60" i="4" l="1"/>
  <c r="Z59" i="4"/>
  <c r="Z60" i="4" l="1"/>
  <c r="Y61" i="4"/>
  <c r="Y62" i="4" l="1"/>
  <c r="Z61" i="4"/>
  <c r="Z62" i="4" l="1"/>
  <c r="Y63" i="4"/>
  <c r="Y64" i="4" l="1"/>
  <c r="Z63" i="4"/>
  <c r="Z64" i="4" l="1"/>
  <c r="Y65" i="4"/>
  <c r="Y66" i="4" l="1"/>
  <c r="Z65" i="4"/>
  <c r="Z66" i="4" l="1"/>
  <c r="Y67" i="4"/>
  <c r="Y68" i="4" l="1"/>
  <c r="Z67" i="4"/>
  <c r="Z68" i="4" l="1"/>
  <c r="Y69" i="4"/>
  <c r="Y70" i="4" l="1"/>
  <c r="Z69" i="4"/>
  <c r="Z70" i="4" l="1"/>
  <c r="Y71" i="4"/>
  <c r="Y72" i="4" l="1"/>
  <c r="Z71" i="4"/>
  <c r="Z72" i="4" l="1"/>
  <c r="Y73" i="4"/>
  <c r="Y74" i="4" l="1"/>
  <c r="Z73" i="4"/>
  <c r="Z74" i="4" l="1"/>
  <c r="Y75" i="4"/>
  <c r="Y76" i="4" l="1"/>
  <c r="Z75" i="4"/>
  <c r="Z76" i="4" l="1"/>
  <c r="Y77" i="4"/>
  <c r="Y78" i="4" l="1"/>
  <c r="Z77" i="4"/>
  <c r="Z78" i="4" l="1"/>
  <c r="Y79" i="4"/>
  <c r="Y80" i="4" l="1"/>
  <c r="Z79" i="4"/>
  <c r="Z80" i="4" l="1"/>
  <c r="Y81" i="4"/>
  <c r="Y82" i="4" l="1"/>
  <c r="Z81" i="4"/>
  <c r="Z82" i="4" l="1"/>
  <c r="Y83" i="4"/>
  <c r="Y84" i="4" l="1"/>
  <c r="Z83" i="4"/>
  <c r="Z84" i="4" l="1"/>
  <c r="Y85" i="4"/>
  <c r="Y86" i="4" l="1"/>
  <c r="Z85" i="4"/>
  <c r="Z86" i="4" l="1"/>
  <c r="Y87" i="4"/>
  <c r="Y88" i="4" l="1"/>
  <c r="Z87" i="4"/>
  <c r="Z88" i="4" l="1"/>
  <c r="Y89" i="4"/>
  <c r="Y90" i="4" l="1"/>
  <c r="Z89" i="4"/>
  <c r="Z90" i="4" l="1"/>
  <c r="Y91" i="4"/>
  <c r="Y92" i="4" l="1"/>
  <c r="Z91" i="4"/>
  <c r="Z92" i="4" l="1"/>
  <c r="Y93" i="4"/>
  <c r="Y94" i="4" l="1"/>
  <c r="Z93" i="4"/>
  <c r="Z94" i="4" l="1"/>
  <c r="Y95" i="4"/>
  <c r="Y96" i="4" l="1"/>
  <c r="Z95" i="4"/>
  <c r="Z96" i="4" l="1"/>
  <c r="Y97" i="4"/>
  <c r="Y98" i="4" l="1"/>
  <c r="Z97" i="4"/>
  <c r="Z98" i="4" l="1"/>
  <c r="Y99" i="4"/>
  <c r="Y100" i="4" l="1"/>
  <c r="Z99" i="4"/>
  <c r="Z100" i="4" l="1"/>
  <c r="Y101" i="4"/>
  <c r="Y102" i="4" l="1"/>
  <c r="Z101" i="4"/>
  <c r="Z102" i="4" l="1"/>
  <c r="Y103" i="4"/>
  <c r="Y104" i="4" l="1"/>
  <c r="Z103" i="4"/>
  <c r="Z104" i="4" l="1"/>
  <c r="D70" i="32" l="1"/>
  <c r="Q70" i="32" s="1"/>
  <c r="Q79" i="32" s="1"/>
  <c r="D109" i="32" s="1"/>
  <c r="E70" i="32"/>
  <c r="R70" i="32" s="1"/>
  <c r="R79" i="32" s="1"/>
  <c r="BE83" i="32" s="1"/>
  <c r="O59" i="69" l="1"/>
  <c r="O59" i="70"/>
  <c r="O61" i="69"/>
  <c r="R61" i="69" s="1"/>
  <c r="O61" i="70"/>
  <c r="O58" i="69"/>
  <c r="R58" i="69" s="1"/>
  <c r="O58" i="70"/>
  <c r="O56" i="69"/>
  <c r="R56" i="69" s="1"/>
  <c r="O56" i="70"/>
  <c r="O62" i="69"/>
  <c r="R62" i="69" s="1"/>
  <c r="O62" i="70"/>
  <c r="O60" i="69"/>
  <c r="R60" i="69" s="1"/>
  <c r="O60" i="70"/>
  <c r="O57" i="69"/>
  <c r="R57" i="69" s="1"/>
  <c r="O57" i="70"/>
  <c r="O55" i="69"/>
  <c r="R55" i="69" s="1"/>
  <c r="O55" i="70"/>
  <c r="R59" i="69"/>
  <c r="O62" i="67"/>
  <c r="O62" i="68"/>
  <c r="O62" i="65"/>
  <c r="O60" i="68"/>
  <c r="O60" i="67"/>
  <c r="O60" i="65"/>
  <c r="O59" i="65"/>
  <c r="O59" i="68"/>
  <c r="O59" i="67"/>
  <c r="O56" i="65"/>
  <c r="O56" i="68"/>
  <c r="O56" i="67"/>
  <c r="O61" i="67"/>
  <c r="O61" i="65"/>
  <c r="O61" i="68"/>
  <c r="O58" i="67"/>
  <c r="O58" i="65"/>
  <c r="O58" i="68"/>
  <c r="O57" i="67"/>
  <c r="O57" i="65"/>
  <c r="O57" i="68"/>
  <c r="O55" i="67"/>
  <c r="O55" i="65"/>
  <c r="O55" i="68"/>
  <c r="O62" i="63"/>
  <c r="O62" i="64"/>
  <c r="O61" i="63"/>
  <c r="R61" i="63" s="1"/>
  <c r="O61" i="64"/>
  <c r="O60" i="63"/>
  <c r="R60" i="63" s="1"/>
  <c r="O60" i="64"/>
  <c r="O59" i="63"/>
  <c r="R59" i="63" s="1"/>
  <c r="O59" i="64"/>
  <c r="O58" i="63"/>
  <c r="R58" i="63" s="1"/>
  <c r="O58" i="64"/>
  <c r="O57" i="63"/>
  <c r="R57" i="63" s="1"/>
  <c r="O57" i="64"/>
  <c r="O56" i="63"/>
  <c r="R56" i="63" s="1"/>
  <c r="O56" i="64"/>
  <c r="O55" i="63"/>
  <c r="R55" i="63" s="1"/>
  <c r="O55" i="64"/>
  <c r="R62" i="63"/>
  <c r="O59" i="56"/>
  <c r="O59" i="57"/>
  <c r="Q59" i="57" s="1" a="1"/>
  <c r="Q59" i="57" s="1"/>
  <c r="O62" i="56"/>
  <c r="O62" i="57"/>
  <c r="O60" i="56"/>
  <c r="O60" i="57"/>
  <c r="O56" i="56"/>
  <c r="O56" i="57"/>
  <c r="O61" i="56"/>
  <c r="O61" i="57"/>
  <c r="O58" i="56"/>
  <c r="O58" i="57"/>
  <c r="O57" i="56"/>
  <c r="O57" i="57"/>
  <c r="O55" i="56"/>
  <c r="O55" i="57"/>
  <c r="O59" i="55"/>
  <c r="Q59" i="55" s="1" a="1"/>
  <c r="Q59" i="55" s="1"/>
  <c r="O59" i="54"/>
  <c r="O61" i="55"/>
  <c r="Q61" i="55" s="1" a="1"/>
  <c r="Q61" i="55" s="1"/>
  <c r="O61" i="54"/>
  <c r="O58" i="55"/>
  <c r="O58" i="54"/>
  <c r="O56" i="55"/>
  <c r="O56" i="54"/>
  <c r="Q56" i="54" s="1" a="1"/>
  <c r="Q56" i="54" s="1"/>
  <c r="O62" i="55"/>
  <c r="O62" i="54"/>
  <c r="O60" i="54"/>
  <c r="O60" i="55"/>
  <c r="Q60" i="55" s="1" a="1"/>
  <c r="Q60" i="55" s="1"/>
  <c r="O57" i="55"/>
  <c r="O57" i="54"/>
  <c r="O55" i="54"/>
  <c r="O55" i="55"/>
  <c r="O59" i="52"/>
  <c r="O59" i="53"/>
  <c r="O60" i="52"/>
  <c r="O60" i="53"/>
  <c r="O56" i="52"/>
  <c r="O56" i="53"/>
  <c r="O62" i="52"/>
  <c r="O62" i="53"/>
  <c r="O61" i="52"/>
  <c r="O61" i="53"/>
  <c r="O58" i="52"/>
  <c r="O58" i="53"/>
  <c r="O57" i="52"/>
  <c r="O57" i="53"/>
  <c r="O55" i="52"/>
  <c r="O55" i="53"/>
  <c r="O61" i="49"/>
  <c r="O61" i="51"/>
  <c r="O61" i="50"/>
  <c r="O56" i="49"/>
  <c r="O56" i="51"/>
  <c r="O56" i="50"/>
  <c r="O62" i="49"/>
  <c r="O62" i="50"/>
  <c r="O62" i="51"/>
  <c r="O60" i="49"/>
  <c r="O60" i="50"/>
  <c r="O60" i="51"/>
  <c r="O59" i="49"/>
  <c r="O59" i="51"/>
  <c r="O59" i="50"/>
  <c r="O58" i="49"/>
  <c r="O58" i="51"/>
  <c r="O58" i="50"/>
  <c r="O57" i="49"/>
  <c r="O57" i="51"/>
  <c r="O57" i="50"/>
  <c r="O55" i="49"/>
  <c r="O55" i="50"/>
  <c r="O55" i="51"/>
  <c r="O62" i="43"/>
  <c r="O58" i="43"/>
  <c r="O60" i="43"/>
  <c r="O56" i="43"/>
  <c r="O61" i="43"/>
  <c r="O59" i="43"/>
  <c r="O57" i="43"/>
  <c r="O55" i="43"/>
  <c r="O60" i="41"/>
  <c r="O60" i="42"/>
  <c r="O56" i="42"/>
  <c r="O56" i="41"/>
  <c r="O55" i="42"/>
  <c r="O55" i="41"/>
  <c r="O62" i="42"/>
  <c r="O62" i="41"/>
  <c r="O58" i="41"/>
  <c r="O58" i="42"/>
  <c r="O59" i="42"/>
  <c r="O59" i="41"/>
  <c r="O61" i="42"/>
  <c r="O61" i="41"/>
  <c r="O57" i="42"/>
  <c r="O57" i="41"/>
  <c r="O62" i="40"/>
  <c r="O58" i="40"/>
  <c r="O61" i="40"/>
  <c r="O57" i="40"/>
  <c r="O60" i="40"/>
  <c r="O56" i="40"/>
  <c r="O59" i="40"/>
  <c r="O55" i="40"/>
  <c r="O62" i="39"/>
  <c r="O58" i="39"/>
  <c r="O61" i="39"/>
  <c r="O57" i="39"/>
  <c r="O60" i="39"/>
  <c r="O56" i="39"/>
  <c r="O59" i="39"/>
  <c r="O55" i="39"/>
  <c r="O56" i="34"/>
  <c r="O55" i="34"/>
  <c r="O62" i="34"/>
  <c r="O58" i="34"/>
  <c r="O60" i="34"/>
  <c r="O59" i="34"/>
  <c r="O61" i="34"/>
  <c r="O57" i="34"/>
  <c r="O62" i="33"/>
  <c r="O58" i="33"/>
  <c r="O61" i="33"/>
  <c r="O57" i="33"/>
  <c r="O60" i="33"/>
  <c r="O56" i="33"/>
  <c r="O59" i="33"/>
  <c r="O55" i="33"/>
  <c r="BE82" i="32"/>
  <c r="O62" i="31"/>
  <c r="O62" i="32"/>
  <c r="O61" i="31"/>
  <c r="O61" i="32"/>
  <c r="O60" i="31"/>
  <c r="O60" i="32"/>
  <c r="O56" i="31"/>
  <c r="O56" i="32"/>
  <c r="O58" i="31"/>
  <c r="O58" i="32"/>
  <c r="O57" i="31"/>
  <c r="O57" i="32"/>
  <c r="O59" i="31"/>
  <c r="O59" i="32"/>
  <c r="O55" i="31"/>
  <c r="O55" i="32"/>
  <c r="O62" i="28"/>
  <c r="O56" i="28"/>
  <c r="O58" i="28"/>
  <c r="O61" i="28"/>
  <c r="O57" i="28"/>
  <c r="O60" i="28"/>
  <c r="O59" i="28"/>
  <c r="O55" i="28"/>
  <c r="O62" i="24"/>
  <c r="O58" i="24"/>
  <c r="O61" i="24"/>
  <c r="O57" i="24"/>
  <c r="O56" i="24"/>
  <c r="O60" i="24"/>
  <c r="O59" i="24"/>
  <c r="O55" i="24"/>
  <c r="R55" i="70" l="1"/>
  <c r="R57" i="70"/>
  <c r="R60" i="70"/>
  <c r="R62" i="70"/>
  <c r="R56" i="70"/>
  <c r="R58" i="70"/>
  <c r="R61" i="70"/>
  <c r="R59" i="70"/>
  <c r="Q61" i="65" a="1"/>
  <c r="Q61" i="65" s="1"/>
  <c r="R61" i="65"/>
  <c r="R61" i="67"/>
  <c r="Q61" i="67" a="1"/>
  <c r="Q61" i="67" s="1"/>
  <c r="Q56" i="67" a="1"/>
  <c r="Q56" i="67" s="1"/>
  <c r="R56" i="67"/>
  <c r="Q56" i="68" a="1"/>
  <c r="Q56" i="68" s="1"/>
  <c r="R56" i="68"/>
  <c r="R56" i="65"/>
  <c r="Q56" i="65" a="1"/>
  <c r="Q56" i="65" s="1"/>
  <c r="Q59" i="67" a="1"/>
  <c r="Q59" i="67" s="1"/>
  <c r="R59" i="67"/>
  <c r="R55" i="68"/>
  <c r="Q55" i="68" a="1"/>
  <c r="Q55" i="68" s="1"/>
  <c r="R59" i="68"/>
  <c r="Q59" i="68" a="1"/>
  <c r="Q59" i="68" s="1"/>
  <c r="Q58" i="67" a="1"/>
  <c r="Q58" i="67" s="1"/>
  <c r="R58" i="67"/>
  <c r="Q61" i="68" a="1"/>
  <c r="Q61" i="68" s="1"/>
  <c r="R61" i="68"/>
  <c r="Q55" i="65" a="1"/>
  <c r="Q55" i="65" s="1"/>
  <c r="R55" i="65"/>
  <c r="Q59" i="65" a="1"/>
  <c r="Q59" i="65" s="1"/>
  <c r="R59" i="65"/>
  <c r="R55" i="67"/>
  <c r="Q55" i="67" a="1"/>
  <c r="Q55" i="67" s="1"/>
  <c r="R60" i="65"/>
  <c r="Q60" i="65" a="1"/>
  <c r="Q60" i="65" s="1"/>
  <c r="R57" i="68"/>
  <c r="Q57" i="68" a="1"/>
  <c r="Q57" i="68" s="1"/>
  <c r="Q60" i="67" a="1"/>
  <c r="Q60" i="67" s="1"/>
  <c r="R60" i="67"/>
  <c r="Q57" i="65" a="1"/>
  <c r="Q57" i="65" s="1"/>
  <c r="R57" i="65"/>
  <c r="Q60" i="68" a="1"/>
  <c r="Q60" i="68" s="1"/>
  <c r="R60" i="68"/>
  <c r="R57" i="67"/>
  <c r="Q57" i="67" a="1"/>
  <c r="Q57" i="67" s="1"/>
  <c r="Q62" i="65" a="1"/>
  <c r="Q62" i="65" s="1"/>
  <c r="R62" i="65"/>
  <c r="R58" i="68"/>
  <c r="Q58" i="68" a="1"/>
  <c r="Q58" i="68" s="1"/>
  <c r="Q62" i="68" a="1"/>
  <c r="Q62" i="68" s="1"/>
  <c r="R62" i="68"/>
  <c r="Q58" i="65" a="1"/>
  <c r="Q58" i="65" s="1"/>
  <c r="R58" i="65"/>
  <c r="Q62" i="67" a="1"/>
  <c r="Q62" i="67" s="1"/>
  <c r="R62" i="67"/>
  <c r="R55" i="64"/>
  <c r="R56" i="64"/>
  <c r="R57" i="64"/>
  <c r="R58" i="64"/>
  <c r="R59" i="64"/>
  <c r="R60" i="64"/>
  <c r="R61" i="64"/>
  <c r="R62" i="64"/>
  <c r="R55" i="50"/>
  <c r="R60" i="31"/>
  <c r="R58" i="34"/>
  <c r="R57" i="42"/>
  <c r="R59" i="28"/>
  <c r="R59" i="43"/>
  <c r="R59" i="51"/>
  <c r="R61" i="28"/>
  <c r="R56" i="31"/>
  <c r="R57" i="34"/>
  <c r="R55" i="40"/>
  <c r="R62" i="41"/>
  <c r="R55" i="51"/>
  <c r="R62" i="50"/>
  <c r="R62" i="53"/>
  <c r="Q62" i="53" a="1"/>
  <c r="Q62" i="53" s="1"/>
  <c r="R56" i="57"/>
  <c r="Q56" i="57" a="1"/>
  <c r="Q56" i="57" s="1"/>
  <c r="R58" i="54"/>
  <c r="Q58" i="54" a="1"/>
  <c r="Q58" i="54" s="1"/>
  <c r="R60" i="57"/>
  <c r="Q60" i="57" a="1"/>
  <c r="Q60" i="57" s="1"/>
  <c r="R62" i="49"/>
  <c r="R59" i="34"/>
  <c r="R55" i="41"/>
  <c r="R56" i="53"/>
  <c r="Q56" i="53" a="1"/>
  <c r="Q56" i="53" s="1"/>
  <c r="R61" i="32"/>
  <c r="R60" i="34"/>
  <c r="R60" i="40"/>
  <c r="R57" i="50"/>
  <c r="R56" i="51"/>
  <c r="R56" i="52"/>
  <c r="R58" i="55"/>
  <c r="Q58" i="55" a="1"/>
  <c r="Q58" i="55" s="1"/>
  <c r="R60" i="56"/>
  <c r="Q60" i="56" a="1"/>
  <c r="Q60" i="56" s="1"/>
  <c r="R56" i="41"/>
  <c r="R57" i="51"/>
  <c r="R60" i="53"/>
  <c r="Q60" i="53" a="1"/>
  <c r="Q60" i="53" s="1"/>
  <c r="R61" i="54"/>
  <c r="Q61" i="54" a="1"/>
  <c r="Q61" i="54" s="1"/>
  <c r="R62" i="57"/>
  <c r="Q62" i="57" a="1"/>
  <c r="Q62" i="57" s="1"/>
  <c r="R62" i="32"/>
  <c r="R61" i="40"/>
  <c r="R56" i="42"/>
  <c r="R57" i="49"/>
  <c r="R61" i="50"/>
  <c r="R60" i="52"/>
  <c r="R62" i="56"/>
  <c r="Q62" i="56" a="1"/>
  <c r="Q62" i="56" s="1"/>
  <c r="R62" i="52"/>
  <c r="R57" i="40"/>
  <c r="R62" i="34"/>
  <c r="R62" i="28"/>
  <c r="R62" i="31"/>
  <c r="R55" i="34"/>
  <c r="R58" i="40"/>
  <c r="R60" i="42"/>
  <c r="R58" i="50"/>
  <c r="R61" i="51"/>
  <c r="R59" i="53"/>
  <c r="Q59" i="53" a="1"/>
  <c r="Q59" i="53" s="1"/>
  <c r="R59" i="54"/>
  <c r="Q59" i="54" a="1"/>
  <c r="Q59" i="54" s="1"/>
  <c r="R62" i="40"/>
  <c r="R58" i="51"/>
  <c r="R61" i="49"/>
  <c r="R59" i="52"/>
  <c r="R59" i="56"/>
  <c r="Q59" i="56" a="1"/>
  <c r="Q59" i="56" s="1"/>
  <c r="R58" i="28"/>
  <c r="R56" i="40"/>
  <c r="R61" i="31"/>
  <c r="R56" i="49"/>
  <c r="R55" i="32"/>
  <c r="R56" i="34"/>
  <c r="R60" i="41"/>
  <c r="R55" i="28"/>
  <c r="R55" i="31"/>
  <c r="R55" i="33"/>
  <c r="Q55" i="33" a="1"/>
  <c r="Q55" i="33" s="1"/>
  <c r="R55" i="39"/>
  <c r="R57" i="41"/>
  <c r="R55" i="43"/>
  <c r="R58" i="49"/>
  <c r="R55" i="53"/>
  <c r="Q55" i="53" a="1"/>
  <c r="Q55" i="53" s="1"/>
  <c r="R55" i="55"/>
  <c r="Q55" i="55" a="1"/>
  <c r="Q55" i="55" s="1"/>
  <c r="R55" i="57"/>
  <c r="Q55" i="57" a="1"/>
  <c r="Q55" i="57" s="1"/>
  <c r="R62" i="42"/>
  <c r="R59" i="50"/>
  <c r="R55" i="52"/>
  <c r="R55" i="54"/>
  <c r="Q55" i="54" a="1"/>
  <c r="Q55" i="54" s="1"/>
  <c r="R55" i="56"/>
  <c r="Q55" i="56" a="1"/>
  <c r="Q55" i="56" s="1"/>
  <c r="R60" i="32"/>
  <c r="R61" i="41"/>
  <c r="R57" i="53"/>
  <c r="Q57" i="53" a="1"/>
  <c r="Q57" i="53" s="1"/>
  <c r="R57" i="54"/>
  <c r="Q57" i="54" a="1"/>
  <c r="Q57" i="54" s="1"/>
  <c r="R57" i="57"/>
  <c r="Q57" i="57" a="1"/>
  <c r="Q57" i="57" s="1"/>
  <c r="R56" i="33"/>
  <c r="Q56" i="33" a="1"/>
  <c r="Q56" i="33" s="1"/>
  <c r="R56" i="39"/>
  <c r="R57" i="32"/>
  <c r="R60" i="33"/>
  <c r="Q60" i="33" a="1"/>
  <c r="Q60" i="33" s="1"/>
  <c r="R60" i="39"/>
  <c r="R61" i="42"/>
  <c r="R61" i="43"/>
  <c r="R59" i="49"/>
  <c r="R57" i="52"/>
  <c r="R57" i="55"/>
  <c r="Q57" i="55" a="1"/>
  <c r="Q57" i="55" s="1"/>
  <c r="R57" i="56"/>
  <c r="Q57" i="56" a="1"/>
  <c r="Q57" i="56" s="1"/>
  <c r="R61" i="34"/>
  <c r="R57" i="39"/>
  <c r="R59" i="41"/>
  <c r="R56" i="43"/>
  <c r="R60" i="51"/>
  <c r="R58" i="53"/>
  <c r="Q58" i="53" a="1"/>
  <c r="Q58" i="53" s="1"/>
  <c r="R58" i="57"/>
  <c r="Q58" i="57" a="1"/>
  <c r="Q58" i="57" s="1"/>
  <c r="R59" i="40"/>
  <c r="R56" i="56"/>
  <c r="Q56" i="56" a="1"/>
  <c r="Q56" i="56" s="1"/>
  <c r="R59" i="32"/>
  <c r="R59" i="39"/>
  <c r="R59" i="31"/>
  <c r="R60" i="28"/>
  <c r="R57" i="33"/>
  <c r="Q57" i="33" a="1"/>
  <c r="Q57" i="33" s="1"/>
  <c r="R58" i="32"/>
  <c r="R60" i="50"/>
  <c r="R58" i="52"/>
  <c r="R58" i="56"/>
  <c r="Q58" i="56" a="1"/>
  <c r="Q58" i="56" s="1"/>
  <c r="R56" i="55"/>
  <c r="Q56" i="55" a="1"/>
  <c r="Q56" i="55" s="1"/>
  <c r="R56" i="50"/>
  <c r="R58" i="42"/>
  <c r="R58" i="43"/>
  <c r="R60" i="49"/>
  <c r="R61" i="53"/>
  <c r="Q61" i="53" a="1"/>
  <c r="Q61" i="53" s="1"/>
  <c r="R62" i="54"/>
  <c r="Q62" i="54" a="1"/>
  <c r="Q62" i="54" s="1"/>
  <c r="R61" i="57"/>
  <c r="Q61" i="57" a="1"/>
  <c r="Q61" i="57" s="1"/>
  <c r="R55" i="49"/>
  <c r="R56" i="28"/>
  <c r="R59" i="33"/>
  <c r="Q59" i="33" a="1"/>
  <c r="Q59" i="33" s="1"/>
  <c r="R57" i="43"/>
  <c r="R57" i="31"/>
  <c r="R61" i="33"/>
  <c r="Q61" i="33" a="1"/>
  <c r="Q61" i="33" s="1"/>
  <c r="R61" i="39"/>
  <c r="R59" i="42"/>
  <c r="R60" i="43"/>
  <c r="R60" i="54"/>
  <c r="Q60" i="54" a="1"/>
  <c r="Q60" i="54" s="1"/>
  <c r="R57" i="28"/>
  <c r="R58" i="31"/>
  <c r="R58" i="33"/>
  <c r="Q58" i="33" a="1"/>
  <c r="Q58" i="33" s="1"/>
  <c r="R58" i="39"/>
  <c r="R56" i="32"/>
  <c r="R62" i="33"/>
  <c r="Q62" i="33" a="1"/>
  <c r="Q62" i="33" s="1"/>
  <c r="R62" i="39"/>
  <c r="R58" i="41"/>
  <c r="R62" i="43"/>
  <c r="R62" i="51"/>
  <c r="R61" i="52"/>
  <c r="R62" i="55"/>
  <c r="Q62" i="55" a="1"/>
  <c r="Q62" i="55" s="1"/>
  <c r="R61" i="56"/>
  <c r="Q61" i="56" a="1"/>
  <c r="Q61" i="56" s="1"/>
  <c r="R59" i="57"/>
  <c r="R60" i="55"/>
  <c r="R56" i="54"/>
  <c r="R61" i="55"/>
  <c r="R59" i="55"/>
  <c r="R55" i="42"/>
  <c r="S55" i="69"/>
  <c r="S56" i="69"/>
  <c r="S57" i="69"/>
  <c r="S58" i="69"/>
  <c r="S59" i="69"/>
  <c r="S60" i="69"/>
  <c r="S61" i="63"/>
  <c r="S62" i="56"/>
  <c r="S59" i="70" l="1"/>
  <c r="S61" i="70"/>
  <c r="S58" i="70"/>
  <c r="S56" i="70"/>
  <c r="S62" i="70"/>
  <c r="S60" i="70"/>
  <c r="S57" i="70"/>
  <c r="O53" i="69"/>
  <c r="O54" i="70"/>
  <c r="L54" i="70"/>
  <c r="S55" i="70"/>
  <c r="O54" i="69"/>
  <c r="L54" i="69"/>
  <c r="S61" i="69"/>
  <c r="S62" i="69"/>
  <c r="S60" i="67"/>
  <c r="S55" i="56"/>
  <c r="S59" i="68"/>
  <c r="S57" i="56"/>
  <c r="S58" i="65"/>
  <c r="S62" i="68"/>
  <c r="S57" i="68"/>
  <c r="S55" i="68"/>
  <c r="S59" i="67"/>
  <c r="S60" i="65"/>
  <c r="S58" i="68"/>
  <c r="S62" i="65"/>
  <c r="S55" i="67"/>
  <c r="S56" i="65"/>
  <c r="S59" i="65"/>
  <c r="S56" i="68"/>
  <c r="S55" i="65"/>
  <c r="S56" i="67"/>
  <c r="S57" i="67"/>
  <c r="S60" i="68"/>
  <c r="S61" i="68"/>
  <c r="S61" i="67"/>
  <c r="O54" i="67"/>
  <c r="O54" i="65"/>
  <c r="O54" i="68"/>
  <c r="S57" i="65"/>
  <c r="S58" i="67"/>
  <c r="S61" i="65"/>
  <c r="O53" i="65"/>
  <c r="O53" i="68"/>
  <c r="O53" i="67"/>
  <c r="S62" i="67"/>
  <c r="S58" i="56"/>
  <c r="S56" i="56"/>
  <c r="S60" i="56"/>
  <c r="S62" i="64"/>
  <c r="S61" i="64"/>
  <c r="S60" i="64"/>
  <c r="O54" i="64"/>
  <c r="L54" i="64"/>
  <c r="S59" i="64"/>
  <c r="S58" i="64"/>
  <c r="S57" i="64"/>
  <c r="O53" i="63"/>
  <c r="O53" i="64"/>
  <c r="S56" i="64"/>
  <c r="S55" i="64"/>
  <c r="S59" i="56"/>
  <c r="S57" i="63"/>
  <c r="S62" i="63"/>
  <c r="S59" i="63"/>
  <c r="S56" i="63"/>
  <c r="S60" i="63"/>
  <c r="S58" i="63"/>
  <c r="O54" i="63"/>
  <c r="L54" i="63"/>
  <c r="S55" i="63"/>
  <c r="S61" i="56"/>
  <c r="O54" i="57"/>
  <c r="S60" i="57"/>
  <c r="S59" i="57"/>
  <c r="S62" i="57"/>
  <c r="S56" i="57"/>
  <c r="S61" i="57"/>
  <c r="S58" i="57"/>
  <c r="O53" i="56"/>
  <c r="O53" i="57"/>
  <c r="S57" i="57"/>
  <c r="S55" i="57"/>
  <c r="L54" i="43"/>
  <c r="O54" i="56"/>
  <c r="Q54" i="56" s="1" a="1"/>
  <c r="Q54" i="56" s="1"/>
  <c r="Q63" i="56" s="1"/>
  <c r="S58" i="53"/>
  <c r="S57" i="50"/>
  <c r="S62" i="53"/>
  <c r="S61" i="55"/>
  <c r="S56" i="51"/>
  <c r="S55" i="54"/>
  <c r="S60" i="53"/>
  <c r="S61" i="53"/>
  <c r="S59" i="53"/>
  <c r="S55" i="53"/>
  <c r="S59" i="55"/>
  <c r="S58" i="55"/>
  <c r="S58" i="54"/>
  <c r="S56" i="54"/>
  <c r="S61" i="54"/>
  <c r="S55" i="55"/>
  <c r="S56" i="55"/>
  <c r="S62" i="55"/>
  <c r="S62" i="54"/>
  <c r="O54" i="53"/>
  <c r="O54" i="54"/>
  <c r="Q54" i="54" s="1" a="1"/>
  <c r="Q54" i="54" s="1"/>
  <c r="Q63" i="54" s="1"/>
  <c r="O54" i="55"/>
  <c r="Q54" i="55" s="1" a="1"/>
  <c r="Q54" i="55" s="1"/>
  <c r="Q63" i="55" s="1"/>
  <c r="O53" i="55"/>
  <c r="O53" i="54"/>
  <c r="S60" i="54"/>
  <c r="S60" i="55"/>
  <c r="S57" i="55"/>
  <c r="S59" i="54"/>
  <c r="S57" i="54"/>
  <c r="O53" i="52"/>
  <c r="O53" i="53"/>
  <c r="S56" i="53"/>
  <c r="S57" i="53"/>
  <c r="O54" i="52"/>
  <c r="L56" i="52"/>
  <c r="L57" i="52"/>
  <c r="S55" i="51"/>
  <c r="S55" i="52"/>
  <c r="S60" i="51"/>
  <c r="S60" i="52"/>
  <c r="S58" i="50"/>
  <c r="S58" i="52"/>
  <c r="S57" i="52"/>
  <c r="S61" i="50"/>
  <c r="S61" i="52"/>
  <c r="S59" i="50"/>
  <c r="S59" i="52"/>
  <c r="S62" i="51"/>
  <c r="S62" i="52"/>
  <c r="S56" i="52"/>
  <c r="S61" i="51"/>
  <c r="S58" i="51"/>
  <c r="S57" i="51"/>
  <c r="S56" i="50"/>
  <c r="S55" i="50"/>
  <c r="O54" i="51"/>
  <c r="O54" i="50"/>
  <c r="L56" i="51"/>
  <c r="L57" i="51"/>
  <c r="L57" i="50"/>
  <c r="S62" i="50"/>
  <c r="S60" i="50"/>
  <c r="O53" i="49"/>
  <c r="O53" i="51"/>
  <c r="O53" i="50"/>
  <c r="S59" i="51"/>
  <c r="O54" i="49"/>
  <c r="L57" i="49"/>
  <c r="S56" i="49"/>
  <c r="S55" i="49"/>
  <c r="S62" i="49"/>
  <c r="S60" i="49"/>
  <c r="S59" i="49"/>
  <c r="S58" i="49"/>
  <c r="S61" i="49"/>
  <c r="S57" i="49"/>
  <c r="S56" i="41"/>
  <c r="O54" i="43"/>
  <c r="O53" i="43"/>
  <c r="S57" i="41"/>
  <c r="S57" i="43"/>
  <c r="S60" i="41"/>
  <c r="S60" i="43"/>
  <c r="S61" i="41"/>
  <c r="S61" i="43"/>
  <c r="S62" i="41"/>
  <c r="S62" i="43"/>
  <c r="S58" i="42"/>
  <c r="S58" i="43"/>
  <c r="S59" i="41"/>
  <c r="S59" i="43"/>
  <c r="S55" i="41"/>
  <c r="S55" i="43"/>
  <c r="S56" i="43"/>
  <c r="L55" i="41"/>
  <c r="L55" i="42"/>
  <c r="S60" i="42"/>
  <c r="S56" i="42"/>
  <c r="S62" i="42"/>
  <c r="S55" i="42"/>
  <c r="O53" i="41"/>
  <c r="O53" i="42"/>
  <c r="S58" i="41"/>
  <c r="S59" i="42"/>
  <c r="O54" i="42"/>
  <c r="O54" i="41"/>
  <c r="S61" i="42"/>
  <c r="S57" i="42"/>
  <c r="S62" i="40"/>
  <c r="S59" i="40"/>
  <c r="S55" i="40"/>
  <c r="S58" i="40"/>
  <c r="O53" i="40"/>
  <c r="S60" i="40"/>
  <c r="S56" i="40"/>
  <c r="S61" i="40"/>
  <c r="S57" i="40"/>
  <c r="O54" i="40"/>
  <c r="L54" i="40"/>
  <c r="O53" i="39"/>
  <c r="S58" i="34"/>
  <c r="S58" i="39"/>
  <c r="S59" i="34"/>
  <c r="S59" i="39"/>
  <c r="S55" i="34"/>
  <c r="S55" i="39"/>
  <c r="O54" i="39"/>
  <c r="L54" i="39"/>
  <c r="S62" i="34"/>
  <c r="S62" i="39"/>
  <c r="S60" i="34"/>
  <c r="S60" i="39"/>
  <c r="S56" i="34"/>
  <c r="S56" i="39"/>
  <c r="S61" i="34"/>
  <c r="S61" i="39"/>
  <c r="S57" i="34"/>
  <c r="S57" i="39"/>
  <c r="O53" i="34"/>
  <c r="O54" i="34"/>
  <c r="L54" i="34"/>
  <c r="O53" i="33"/>
  <c r="O54" i="33"/>
  <c r="S59" i="32"/>
  <c r="S59" i="33"/>
  <c r="S55" i="32"/>
  <c r="S55" i="33"/>
  <c r="S62" i="32"/>
  <c r="S62" i="33"/>
  <c r="S60" i="32"/>
  <c r="S60" i="33"/>
  <c r="S56" i="32"/>
  <c r="S56" i="33"/>
  <c r="S58" i="32"/>
  <c r="S58" i="33"/>
  <c r="S61" i="32"/>
  <c r="S61" i="33"/>
  <c r="S57" i="33"/>
  <c r="L54" i="32"/>
  <c r="O54" i="32"/>
  <c r="O53" i="31"/>
  <c r="O53" i="32"/>
  <c r="S57" i="32"/>
  <c r="S58" i="28"/>
  <c r="S58" i="31"/>
  <c r="S59" i="28"/>
  <c r="S59" i="31"/>
  <c r="S55" i="28"/>
  <c r="S55" i="31"/>
  <c r="O54" i="31"/>
  <c r="L54" i="31"/>
  <c r="S62" i="28"/>
  <c r="S62" i="31"/>
  <c r="S60" i="28"/>
  <c r="S60" i="31"/>
  <c r="S56" i="28"/>
  <c r="S56" i="31"/>
  <c r="S61" i="28"/>
  <c r="S61" i="31"/>
  <c r="S57" i="31"/>
  <c r="O53" i="28"/>
  <c r="S57" i="28"/>
  <c r="O54" i="28"/>
  <c r="L54" i="28"/>
  <c r="O53" i="24"/>
  <c r="O54" i="24"/>
  <c r="Q55" i="70" l="1" a="1"/>
  <c r="Q55" i="70" s="1"/>
  <c r="Q57" i="70" a="1"/>
  <c r="Q57" i="70" s="1"/>
  <c r="Q60" i="70" a="1"/>
  <c r="Q60" i="70" s="1"/>
  <c r="Q62" i="70" a="1"/>
  <c r="Q62" i="70" s="1"/>
  <c r="Q56" i="70" a="1"/>
  <c r="Q56" i="70" s="1"/>
  <c r="Q58" i="70" a="1"/>
  <c r="Q58" i="70" s="1"/>
  <c r="Q61" i="70" a="1"/>
  <c r="Q61" i="70" s="1"/>
  <c r="Q59" i="70" a="1"/>
  <c r="Q59" i="70" s="1"/>
  <c r="S54" i="70"/>
  <c r="S63" i="70" s="1"/>
  <c r="R54" i="70"/>
  <c r="Q54" i="70" a="1"/>
  <c r="Q54" i="70" s="1"/>
  <c r="Q63" i="70" s="1"/>
  <c r="Q57" i="69" a="1"/>
  <c r="Q57" i="69" s="1"/>
  <c r="Q61" i="69" a="1"/>
  <c r="Q61" i="69" s="1"/>
  <c r="Q59" i="69" a="1"/>
  <c r="Q59" i="69" s="1"/>
  <c r="Q58" i="69" a="1"/>
  <c r="Q58" i="69" s="1"/>
  <c r="Q62" i="69" a="1"/>
  <c r="Q62" i="69" s="1"/>
  <c r="Q56" i="69" a="1"/>
  <c r="Q56" i="69" s="1"/>
  <c r="Q60" i="69" a="1"/>
  <c r="Q60" i="69" s="1"/>
  <c r="Q55" i="69" a="1"/>
  <c r="Q55" i="69" s="1"/>
  <c r="S54" i="69"/>
  <c r="S63" i="69" s="1"/>
  <c r="R54" i="69"/>
  <c r="Q54" i="69" a="1"/>
  <c r="Q54" i="69" s="1"/>
  <c r="S54" i="68"/>
  <c r="S63" i="68" s="1"/>
  <c r="R54" i="68"/>
  <c r="Q54" i="68" a="1"/>
  <c r="Q54" i="68" s="1"/>
  <c r="Q63" i="68" s="1"/>
  <c r="S54" i="65"/>
  <c r="S63" i="65" s="1"/>
  <c r="R54" i="65"/>
  <c r="Q54" i="65" a="1"/>
  <c r="Q54" i="65" s="1"/>
  <c r="Q63" i="65" s="1"/>
  <c r="S54" i="67"/>
  <c r="S63" i="67" s="1"/>
  <c r="Q54" i="67" a="1"/>
  <c r="Q54" i="67" s="1"/>
  <c r="Q63" i="67" s="1"/>
  <c r="R54" i="67"/>
  <c r="Q55" i="64" a="1"/>
  <c r="Q55" i="64" s="1"/>
  <c r="Q56" i="64" a="1"/>
  <c r="Q56" i="64" s="1"/>
  <c r="Q57" i="64" a="1"/>
  <c r="Q57" i="64" s="1"/>
  <c r="Q58" i="64" a="1"/>
  <c r="Q58" i="64" s="1"/>
  <c r="Q59" i="64" a="1"/>
  <c r="Q59" i="64" s="1"/>
  <c r="Q60" i="64" a="1"/>
  <c r="Q60" i="64" s="1"/>
  <c r="Q61" i="64" a="1"/>
  <c r="Q61" i="64" s="1"/>
  <c r="Q62" i="64" a="1"/>
  <c r="Q62" i="64" s="1"/>
  <c r="S54" i="64"/>
  <c r="S63" i="64" s="1"/>
  <c r="R54" i="64"/>
  <c r="Q54" i="64" a="1"/>
  <c r="Q54" i="64" s="1"/>
  <c r="Q61" i="63" a="1"/>
  <c r="Q61" i="63" s="1"/>
  <c r="Q57" i="63" a="1"/>
  <c r="Q57" i="63" s="1"/>
  <c r="Q62" i="63" a="1"/>
  <c r="Q62" i="63" s="1"/>
  <c r="Q59" i="63" a="1"/>
  <c r="Q59" i="63" s="1"/>
  <c r="Q56" i="63" a="1"/>
  <c r="Q56" i="63" s="1"/>
  <c r="Q60" i="63" a="1"/>
  <c r="Q60" i="63" s="1"/>
  <c r="Q58" i="63" a="1"/>
  <c r="Q58" i="63" s="1"/>
  <c r="Q55" i="63" a="1"/>
  <c r="Q55" i="63" s="1"/>
  <c r="S54" i="63"/>
  <c r="S63" i="63" s="1"/>
  <c r="R54" i="63"/>
  <c r="Q54" i="63" a="1"/>
  <c r="Q54" i="63" s="1"/>
  <c r="Q54" i="43" a="1"/>
  <c r="Q54" i="43" s="1"/>
  <c r="Q54" i="39" a="1"/>
  <c r="Q54" i="39" s="1"/>
  <c r="Q54" i="28" a="1"/>
  <c r="Q54" i="28" s="1"/>
  <c r="Q54" i="31" a="1"/>
  <c r="Q54" i="31" s="1"/>
  <c r="Q54" i="50" a="1"/>
  <c r="Q54" i="50" s="1"/>
  <c r="Q54" i="52" a="1"/>
  <c r="Q54" i="52" s="1"/>
  <c r="BE80" i="56"/>
  <c r="E109" i="56"/>
  <c r="Q58" i="43" a="1"/>
  <c r="Q58" i="43" s="1"/>
  <c r="Q62" i="43" a="1"/>
  <c r="Q62" i="43" s="1"/>
  <c r="Q56" i="43" a="1"/>
  <c r="Q56" i="43" s="1"/>
  <c r="Q60" i="43" a="1"/>
  <c r="Q60" i="43" s="1"/>
  <c r="Q59" i="43" a="1"/>
  <c r="Q59" i="43" s="1"/>
  <c r="Q55" i="43" a="1"/>
  <c r="Q55" i="43" s="1"/>
  <c r="Q61" i="43" a="1"/>
  <c r="Q61" i="43" s="1"/>
  <c r="Q57" i="43" a="1"/>
  <c r="Q57" i="43" s="1"/>
  <c r="Q58" i="28" a="1"/>
  <c r="Q58" i="28" s="1"/>
  <c r="Q61" i="28" a="1"/>
  <c r="Q61" i="28" s="1"/>
  <c r="Q62" i="28" a="1"/>
  <c r="Q62" i="28" s="1"/>
  <c r="Q55" i="28" a="1"/>
  <c r="Q55" i="28" s="1"/>
  <c r="Q60" i="28" a="1"/>
  <c r="Q60" i="28" s="1"/>
  <c r="Q59" i="28" a="1"/>
  <c r="Q59" i="28" s="1"/>
  <c r="Q56" i="28" a="1"/>
  <c r="Q56" i="28" s="1"/>
  <c r="Q57" i="28" a="1"/>
  <c r="Q57" i="28" s="1"/>
  <c r="Q56" i="50" a="1"/>
  <c r="Q56" i="50" s="1"/>
  <c r="Q55" i="50" a="1"/>
  <c r="Q55" i="50" s="1"/>
  <c r="Q60" i="50" a="1"/>
  <c r="Q60" i="50" s="1"/>
  <c r="Q62" i="50" a="1"/>
  <c r="Q62" i="50" s="1"/>
  <c r="Q61" i="50" a="1"/>
  <c r="Q61" i="50" s="1"/>
  <c r="Q58" i="50" a="1"/>
  <c r="Q58" i="50" s="1"/>
  <c r="Q59" i="50" a="1"/>
  <c r="Q59" i="50" s="1"/>
  <c r="Q57" i="50" a="1"/>
  <c r="Q57" i="50" s="1"/>
  <c r="Q60" i="32" a="1"/>
  <c r="Q60" i="32" s="1"/>
  <c r="Q62" i="32" a="1"/>
  <c r="Q62" i="32" s="1"/>
  <c r="Q57" i="32" a="1"/>
  <c r="Q57" i="32" s="1"/>
  <c r="Q58" i="32" a="1"/>
  <c r="Q58" i="32" s="1"/>
  <c r="Q56" i="32" a="1"/>
  <c r="Q56" i="32" s="1"/>
  <c r="Q55" i="32" a="1"/>
  <c r="Q55" i="32" s="1"/>
  <c r="Q61" i="32" a="1"/>
  <c r="Q61" i="32" s="1"/>
  <c r="Q59" i="32" a="1"/>
  <c r="Q59" i="32" s="1"/>
  <c r="Q59" i="39" a="1"/>
  <c r="Q59" i="39" s="1"/>
  <c r="Q61" i="39" a="1"/>
  <c r="Q61" i="39" s="1"/>
  <c r="Q58" i="39" a="1"/>
  <c r="Q58" i="39" s="1"/>
  <c r="Q56" i="39" a="1"/>
  <c r="Q56" i="39" s="1"/>
  <c r="Q57" i="39" a="1"/>
  <c r="Q57" i="39" s="1"/>
  <c r="Q55" i="39" a="1"/>
  <c r="Q55" i="39" s="1"/>
  <c r="Q60" i="39" a="1"/>
  <c r="Q60" i="39" s="1"/>
  <c r="Q62" i="39" a="1"/>
  <c r="Q62" i="39" s="1"/>
  <c r="Q62" i="42" a="1"/>
  <c r="Q62" i="42" s="1"/>
  <c r="Q58" i="42" a="1"/>
  <c r="Q58" i="42" s="1"/>
  <c r="Q55" i="42" a="1"/>
  <c r="Q55" i="42" s="1"/>
  <c r="Q59" i="42" a="1"/>
  <c r="Q59" i="42" s="1"/>
  <c r="Q57" i="42" a="1"/>
  <c r="Q57" i="42" s="1"/>
  <c r="Q56" i="42" a="1"/>
  <c r="Q56" i="42" s="1"/>
  <c r="Q60" i="42" a="1"/>
  <c r="Q60" i="42" s="1"/>
  <c r="Q61" i="42" a="1"/>
  <c r="Q61" i="42" s="1"/>
  <c r="Q55" i="51" a="1"/>
  <c r="Q55" i="51" s="1"/>
  <c r="Q61" i="51" a="1"/>
  <c r="Q61" i="51" s="1"/>
  <c r="Q58" i="51" a="1"/>
  <c r="Q58" i="51" s="1"/>
  <c r="Q62" i="51" a="1"/>
  <c r="Q62" i="51" s="1"/>
  <c r="Q57" i="51" a="1"/>
  <c r="Q57" i="51" s="1"/>
  <c r="Q56" i="51" a="1"/>
  <c r="Q56" i="51" s="1"/>
  <c r="Q59" i="51" a="1"/>
  <c r="Q59" i="51" s="1"/>
  <c r="Q60" i="51" a="1"/>
  <c r="Q60" i="51" s="1"/>
  <c r="Q54" i="51" a="1"/>
  <c r="Q54" i="51" s="1"/>
  <c r="S54" i="33"/>
  <c r="S63" i="33" s="1"/>
  <c r="F109" i="33" s="1"/>
  <c r="Q54" i="33" a="1"/>
  <c r="Q54" i="33" s="1"/>
  <c r="Q63" i="33" s="1"/>
  <c r="Q57" i="31" a="1"/>
  <c r="Q57" i="31" s="1"/>
  <c r="Q58" i="31" a="1"/>
  <c r="Q58" i="31" s="1"/>
  <c r="Q60" i="31" a="1"/>
  <c r="Q60" i="31" s="1"/>
  <c r="Q59" i="31" a="1"/>
  <c r="Q59" i="31" s="1"/>
  <c r="Q56" i="31" a="1"/>
  <c r="Q56" i="31" s="1"/>
  <c r="Q62" i="31" a="1"/>
  <c r="Q62" i="31" s="1"/>
  <c r="Q61" i="31" a="1"/>
  <c r="Q61" i="31" s="1"/>
  <c r="Q55" i="31" a="1"/>
  <c r="Q55" i="31" s="1"/>
  <c r="Q54" i="34" a="1"/>
  <c r="Q54" i="34" s="1"/>
  <c r="Q54" i="41" a="1"/>
  <c r="Q54" i="41" s="1"/>
  <c r="E109" i="54"/>
  <c r="BE80" i="54"/>
  <c r="BE80" i="55"/>
  <c r="E109" i="55"/>
  <c r="Q54" i="42" a="1"/>
  <c r="Q54" i="42" s="1"/>
  <c r="Q57" i="49" a="1"/>
  <c r="Q57" i="49" s="1"/>
  <c r="Q58" i="49" a="1"/>
  <c r="Q58" i="49" s="1"/>
  <c r="Q59" i="49" a="1"/>
  <c r="Q59" i="49" s="1"/>
  <c r="Q62" i="49" a="1"/>
  <c r="Q62" i="49" s="1"/>
  <c r="Q61" i="49" a="1"/>
  <c r="Q61" i="49" s="1"/>
  <c r="Q55" i="49" a="1"/>
  <c r="Q55" i="49" s="1"/>
  <c r="Q60" i="49" a="1"/>
  <c r="Q60" i="49" s="1"/>
  <c r="Q56" i="49" a="1"/>
  <c r="Q56" i="49" s="1"/>
  <c r="S54" i="53"/>
  <c r="S63" i="53" s="1"/>
  <c r="F109" i="53" s="1"/>
  <c r="Q54" i="53" a="1"/>
  <c r="Q54" i="53" s="1"/>
  <c r="Q63" i="53" s="1"/>
  <c r="S54" i="57"/>
  <c r="S63" i="57" s="1"/>
  <c r="Q54" i="57" a="1"/>
  <c r="Q54" i="57" s="1"/>
  <c r="Q63" i="57" s="1"/>
  <c r="Q60" i="41" a="1"/>
  <c r="Q60" i="41" s="1"/>
  <c r="Q58" i="41" a="1"/>
  <c r="Q58" i="41" s="1"/>
  <c r="Q61" i="41" a="1"/>
  <c r="Q61" i="41" s="1"/>
  <c r="Q59" i="41" a="1"/>
  <c r="Q59" i="41" s="1"/>
  <c r="Q56" i="41" a="1"/>
  <c r="Q56" i="41" s="1"/>
  <c r="Q62" i="41" a="1"/>
  <c r="Q62" i="41" s="1"/>
  <c r="Q55" i="41" a="1"/>
  <c r="Q55" i="41" s="1"/>
  <c r="Q57" i="41" a="1"/>
  <c r="Q57" i="41" s="1"/>
  <c r="Q60" i="34" a="1"/>
  <c r="Q60" i="34" s="1"/>
  <c r="Q62" i="34" a="1"/>
  <c r="Q62" i="34" s="1"/>
  <c r="Q61" i="34" a="1"/>
  <c r="Q61" i="34" s="1"/>
  <c r="Q57" i="34" a="1"/>
  <c r="Q57" i="34" s="1"/>
  <c r="Q58" i="34" a="1"/>
  <c r="Q58" i="34" s="1"/>
  <c r="Q59" i="34" a="1"/>
  <c r="Q59" i="34" s="1"/>
  <c r="Q55" i="34" a="1"/>
  <c r="Q55" i="34" s="1"/>
  <c r="Q56" i="34" a="1"/>
  <c r="Q56" i="34" s="1"/>
  <c r="R54" i="49"/>
  <c r="Q54" i="49" a="1"/>
  <c r="Q54" i="49" s="1"/>
  <c r="Q58" i="52" a="1"/>
  <c r="Q58" i="52" s="1"/>
  <c r="Q60" i="52" a="1"/>
  <c r="Q60" i="52" s="1"/>
  <c r="Q55" i="52" a="1"/>
  <c r="Q55" i="52" s="1"/>
  <c r="Q57" i="52" a="1"/>
  <c r="Q57" i="52" s="1"/>
  <c r="Q59" i="52" a="1"/>
  <c r="Q59" i="52" s="1"/>
  <c r="Q62" i="52" a="1"/>
  <c r="Q62" i="52" s="1"/>
  <c r="Q61" i="52" a="1"/>
  <c r="Q61" i="52" s="1"/>
  <c r="Q56" i="52" a="1"/>
  <c r="Q56" i="52" s="1"/>
  <c r="S54" i="32"/>
  <c r="S63" i="32" s="1"/>
  <c r="F109" i="32" s="1"/>
  <c r="Q54" i="32" a="1"/>
  <c r="Q54" i="32" s="1"/>
  <c r="Q62" i="40" a="1"/>
  <c r="Q62" i="40" s="1"/>
  <c r="Q56" i="40" a="1"/>
  <c r="Q56" i="40" s="1"/>
  <c r="Q60" i="40" a="1"/>
  <c r="Q60" i="40" s="1"/>
  <c r="Q55" i="40" a="1"/>
  <c r="Q55" i="40" s="1"/>
  <c r="Q61" i="40" a="1"/>
  <c r="Q61" i="40" s="1"/>
  <c r="Q58" i="40" a="1"/>
  <c r="Q58" i="40" s="1"/>
  <c r="Q59" i="40" a="1"/>
  <c r="Q59" i="40" s="1"/>
  <c r="Q57" i="40" a="1"/>
  <c r="Q57" i="40" s="1"/>
  <c r="S54" i="40"/>
  <c r="S63" i="40" s="1"/>
  <c r="Q54" i="40" a="1"/>
  <c r="Q54" i="40" s="1"/>
  <c r="R54" i="57"/>
  <c r="S54" i="49"/>
  <c r="S63" i="49" s="1"/>
  <c r="F109" i="49" s="1"/>
  <c r="S54" i="56"/>
  <c r="S63" i="56" s="1"/>
  <c r="R54" i="56"/>
  <c r="S54" i="43"/>
  <c r="S63" i="43" s="1"/>
  <c r="F109" i="43" s="1"/>
  <c r="R54" i="53"/>
  <c r="S54" i="55"/>
  <c r="S63" i="55" s="1"/>
  <c r="F109" i="55" s="1"/>
  <c r="R54" i="55"/>
  <c r="S54" i="54"/>
  <c r="S63" i="54" s="1"/>
  <c r="F109" i="54" s="1"/>
  <c r="R54" i="54"/>
  <c r="S54" i="52"/>
  <c r="S63" i="52" s="1"/>
  <c r="F109" i="52" s="1"/>
  <c r="R54" i="52"/>
  <c r="S54" i="50"/>
  <c r="S63" i="50" s="1"/>
  <c r="F109" i="50" s="1"/>
  <c r="R54" i="50"/>
  <c r="S54" i="51"/>
  <c r="S63" i="51" s="1"/>
  <c r="F109" i="51" s="1"/>
  <c r="R54" i="51"/>
  <c r="R54" i="43"/>
  <c r="S54" i="41"/>
  <c r="S63" i="41" s="1"/>
  <c r="F109" i="41" s="1"/>
  <c r="R54" i="41"/>
  <c r="S54" i="42"/>
  <c r="S63" i="42" s="1"/>
  <c r="R54" i="42"/>
  <c r="R54" i="40"/>
  <c r="S54" i="39"/>
  <c r="S63" i="39" s="1"/>
  <c r="F109" i="39" s="1"/>
  <c r="R54" i="39"/>
  <c r="S54" i="34"/>
  <c r="S63" i="34" s="1"/>
  <c r="F109" i="34" s="1"/>
  <c r="R54" i="34"/>
  <c r="R54" i="33"/>
  <c r="R54" i="32"/>
  <c r="S54" i="31"/>
  <c r="S63" i="31" s="1"/>
  <c r="F109" i="31" s="1"/>
  <c r="R54" i="31"/>
  <c r="S54" i="28"/>
  <c r="S63" i="28" s="1"/>
  <c r="F109" i="28" s="1"/>
  <c r="R54" i="28"/>
  <c r="S54" i="24"/>
  <c r="E109" i="70" l="1"/>
  <c r="F109" i="70"/>
  <c r="Q63" i="69"/>
  <c r="F109" i="69"/>
  <c r="BE81" i="69"/>
  <c r="E109" i="67"/>
  <c r="BE80" i="67"/>
  <c r="F109" i="67"/>
  <c r="BE81" i="67"/>
  <c r="E109" i="65"/>
  <c r="BE80" i="65"/>
  <c r="Q63" i="64"/>
  <c r="E109" i="64" s="1"/>
  <c r="F109" i="65"/>
  <c r="BE81" i="65"/>
  <c r="E109" i="68"/>
  <c r="BE80" i="68"/>
  <c r="F109" i="68"/>
  <c r="BE81" i="68"/>
  <c r="Q63" i="63"/>
  <c r="E109" i="63" s="1"/>
  <c r="F109" i="64"/>
  <c r="BE81" i="64"/>
  <c r="Q63" i="39"/>
  <c r="E109" i="39" s="1"/>
  <c r="Q63" i="41"/>
  <c r="E109" i="41" s="1"/>
  <c r="Q63" i="32"/>
  <c r="E109" i="32" s="1"/>
  <c r="F109" i="63"/>
  <c r="BE81" i="63"/>
  <c r="Q63" i="42"/>
  <c r="BE80" i="42" s="1"/>
  <c r="Q63" i="34"/>
  <c r="BE80" i="34" s="1"/>
  <c r="Q63" i="43"/>
  <c r="E109" i="43" s="1"/>
  <c r="Q63" i="49"/>
  <c r="E109" i="49" s="1"/>
  <c r="Q63" i="50"/>
  <c r="BE80" i="50" s="1"/>
  <c r="Q63" i="40"/>
  <c r="E109" i="40" s="1"/>
  <c r="Q63" i="31"/>
  <c r="BE80" i="31" s="1"/>
  <c r="Q63" i="28"/>
  <c r="BE80" i="28" s="1"/>
  <c r="BE80" i="57"/>
  <c r="E109" i="57"/>
  <c r="BE80" i="53"/>
  <c r="E109" i="53"/>
  <c r="BE80" i="33"/>
  <c r="E109" i="33"/>
  <c r="BE80" i="41"/>
  <c r="F109" i="57"/>
  <c r="BE81" i="57"/>
  <c r="F109" i="56"/>
  <c r="BE81" i="56"/>
  <c r="BE81" i="40"/>
  <c r="F109" i="40"/>
  <c r="Q63" i="51"/>
  <c r="E109" i="51" s="1"/>
  <c r="Q63" i="52"/>
  <c r="E109" i="52" s="1"/>
  <c r="BE81" i="54"/>
  <c r="BE81" i="55"/>
  <c r="BE81" i="53"/>
  <c r="BE81" i="52"/>
  <c r="BE81" i="51"/>
  <c r="BE81" i="50"/>
  <c r="BE81" i="49"/>
  <c r="BE81" i="43"/>
  <c r="BE81" i="42"/>
  <c r="F109" i="42"/>
  <c r="BE81" i="41"/>
  <c r="BE81" i="39"/>
  <c r="BE81" i="34"/>
  <c r="BE81" i="33"/>
  <c r="BE81" i="32"/>
  <c r="BE81" i="31"/>
  <c r="BE81" i="28"/>
  <c r="E109" i="69" l="1"/>
  <c r="BE80" i="69"/>
  <c r="BE80" i="64"/>
  <c r="E109" i="34"/>
  <c r="BE80" i="32"/>
  <c r="BE80" i="63"/>
  <c r="BE80" i="39"/>
  <c r="E109" i="42"/>
  <c r="BE80" i="49"/>
  <c r="E109" i="28"/>
  <c r="E109" i="31"/>
  <c r="E109" i="50"/>
  <c r="BE80" i="43"/>
  <c r="BE80" i="40"/>
  <c r="BE80" i="51"/>
  <c r="BE80" i="52"/>
  <c r="K8" i="4"/>
  <c r="K9" i="4"/>
  <c r="K10" i="4"/>
  <c r="K13" i="4"/>
  <c r="K14" i="4"/>
  <c r="K15" i="4"/>
  <c r="K16" i="4"/>
  <c r="K17" i="4"/>
  <c r="K18" i="4"/>
  <c r="K19" i="4"/>
  <c r="K24" i="4"/>
  <c r="K25" i="4"/>
  <c r="K26" i="4"/>
  <c r="K27" i="4"/>
  <c r="K28" i="4"/>
  <c r="K29" i="4"/>
  <c r="K30" i="4"/>
  <c r="K31" i="4"/>
  <c r="K32" i="4"/>
  <c r="K33" i="4"/>
  <c r="K36" i="4"/>
  <c r="T23" i="63" s="1"/>
  <c r="AL23" i="63" s="1"/>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5" i="4"/>
  <c r="T23" i="40" l="1"/>
  <c r="AL23" i="40" s="1"/>
  <c r="AL30" i="40" s="1"/>
  <c r="T23" i="32"/>
  <c r="AL23" i="32" s="1"/>
  <c r="J23" i="32" s="1"/>
  <c r="J23" i="40" l="1"/>
  <c r="J30" i="40" s="1"/>
  <c r="J33" i="40" s="1"/>
  <c r="AL33" i="40" s="1"/>
  <c r="AL30" i="32"/>
  <c r="J40" i="40" l="1"/>
  <c r="AL40" i="40"/>
  <c r="AL41" i="40" s="1"/>
  <c r="AL42" i="40" s="1"/>
  <c r="AR33" i="40"/>
  <c r="BE38" i="40" s="1"/>
  <c r="J30" i="32"/>
  <c r="J33" i="32" s="1"/>
  <c r="AL33" i="32" s="1"/>
  <c r="J40" i="32" l="1"/>
  <c r="AL40" i="32"/>
  <c r="AL41" i="32" s="1"/>
  <c r="AL42" i="32" s="1"/>
  <c r="AR33" i="32"/>
  <c r="BE38" i="32" s="1"/>
  <c r="U12" i="24" l="1"/>
  <c r="U20" i="24" s="1"/>
  <c r="T12" i="24"/>
  <c r="T20" i="24" s="1"/>
  <c r="Q12" i="24"/>
  <c r="W12" i="24"/>
  <c r="W20" i="24" s="1"/>
  <c r="AO39" i="24" s="1"/>
  <c r="D43" i="24" s="1"/>
  <c r="F43" i="24" s="1"/>
  <c r="H43" i="24" s="1"/>
  <c r="S12" i="24"/>
  <c r="S20" i="24" s="1"/>
  <c r="V12" i="24"/>
  <c r="V20" i="24" s="1"/>
  <c r="E96" i="24" l="1"/>
  <c r="E95" i="24"/>
  <c r="E97" i="24"/>
  <c r="E98" i="24"/>
  <c r="E99" i="24"/>
  <c r="AO34" i="24"/>
  <c r="AU34" i="24" s="1"/>
  <c r="BE47" i="24" s="1"/>
  <c r="AN39" i="24"/>
  <c r="AT39" i="24" s="1"/>
  <c r="BE76" i="24" s="1"/>
  <c r="AN34" i="24"/>
  <c r="AT34" i="24" s="1"/>
  <c r="BE46" i="24" s="1"/>
  <c r="AL39" i="24"/>
  <c r="AR39" i="24" s="1"/>
  <c r="BE74" i="24" s="1"/>
  <c r="AL34" i="24"/>
  <c r="AR34" i="24" s="1"/>
  <c r="BE44" i="24" s="1"/>
  <c r="AK39" i="24"/>
  <c r="AQ39" i="24" s="1"/>
  <c r="BE73" i="24" s="1"/>
  <c r="AK34" i="24"/>
  <c r="AQ34" i="24" s="1"/>
  <c r="BE43" i="24" s="1"/>
  <c r="AM39" i="24"/>
  <c r="AS39" i="24" s="1"/>
  <c r="BE75" i="24" s="1"/>
  <c r="AM34" i="24"/>
  <c r="AS34" i="24" s="1"/>
  <c r="BE45" i="24" s="1"/>
  <c r="K55" i="24"/>
  <c r="K54" i="24"/>
  <c r="AU39" i="24"/>
  <c r="BE77" i="24" s="1"/>
  <c r="Q20" i="24"/>
  <c r="AN38" i="24"/>
  <c r="AT38" i="24" s="1"/>
  <c r="BE70" i="24" s="1"/>
  <c r="AN33" i="24"/>
  <c r="AL38" i="24"/>
  <c r="AR38" i="24" s="1"/>
  <c r="BE68" i="24" s="1"/>
  <c r="AL33" i="24"/>
  <c r="AO38" i="24"/>
  <c r="AO33" i="24"/>
  <c r="AK38" i="24"/>
  <c r="AQ38" i="24" s="1"/>
  <c r="BE67" i="24" s="1"/>
  <c r="AK33" i="24"/>
  <c r="AM38" i="24"/>
  <c r="AS38" i="24" s="1"/>
  <c r="BE69" i="24" s="1"/>
  <c r="AM33" i="24"/>
  <c r="AK40" i="24" l="1"/>
  <c r="AK41" i="24" s="1"/>
  <c r="AK42" i="24" s="1"/>
  <c r="R61" i="24"/>
  <c r="S61" i="24" s="1"/>
  <c r="R59" i="24"/>
  <c r="S59" i="24" s="1"/>
  <c r="R55" i="24"/>
  <c r="S55" i="24" s="1"/>
  <c r="R62" i="24"/>
  <c r="S62" i="24" s="1"/>
  <c r="R56" i="24"/>
  <c r="S56" i="24" s="1"/>
  <c r="R57" i="24"/>
  <c r="S57" i="24" s="1"/>
  <c r="R60" i="24"/>
  <c r="S60" i="24" s="1"/>
  <c r="R58" i="24"/>
  <c r="S58" i="24" s="1"/>
  <c r="L54" i="24"/>
  <c r="R54" i="24"/>
  <c r="AU38" i="24"/>
  <c r="BE71" i="24" s="1"/>
  <c r="E104" i="24"/>
  <c r="BE88" i="24" s="1"/>
  <c r="AM40" i="24"/>
  <c r="AM41" i="24" s="1"/>
  <c r="AM42" i="24" s="1"/>
  <c r="AS33" i="24"/>
  <c r="BE39" i="24" s="1"/>
  <c r="AO40" i="24"/>
  <c r="AO41" i="24" s="1"/>
  <c r="AO42" i="24" s="1"/>
  <c r="AU33" i="24"/>
  <c r="BE41" i="24" s="1"/>
  <c r="AN40" i="24"/>
  <c r="AN41" i="24" s="1"/>
  <c r="AN42" i="24" s="1"/>
  <c r="AT33" i="24"/>
  <c r="BE40" i="24" s="1"/>
  <c r="AQ33" i="24"/>
  <c r="BE37" i="24" s="1"/>
  <c r="AL40" i="24"/>
  <c r="AL41" i="24" s="1"/>
  <c r="AL42" i="24" s="1"/>
  <c r="AR33" i="24"/>
  <c r="BE38" i="24" s="1"/>
  <c r="Q59" i="24" l="1" a="1"/>
  <c r="Q59" i="24" s="1"/>
  <c r="Q62" i="24" a="1"/>
  <c r="Q62" i="24" s="1"/>
  <c r="Q55" i="24" a="1"/>
  <c r="Q55" i="24" s="1"/>
  <c r="Q56" i="24" a="1"/>
  <c r="Q56" i="24" s="1"/>
  <c r="Q60" i="24" a="1"/>
  <c r="Q60" i="24" s="1"/>
  <c r="Q57" i="24" a="1"/>
  <c r="Q57" i="24" s="1"/>
  <c r="Q58" i="24" a="1"/>
  <c r="Q58" i="24" s="1"/>
  <c r="Q61" i="24" a="1"/>
  <c r="Q61" i="24" s="1"/>
  <c r="Q54" i="24" a="1"/>
  <c r="Q54" i="24" s="1"/>
  <c r="S63" i="24"/>
  <c r="F109" i="24" s="1"/>
  <c r="H50" i="24"/>
  <c r="BE79" i="24" s="1"/>
  <c r="Q63" i="24" l="1"/>
  <c r="E109" i="24" s="1"/>
  <c r="BE81" i="24"/>
  <c r="A6" i="4"/>
  <c r="BE80" i="24" l="1"/>
  <c r="A7" i="4"/>
  <c r="A8" i="4" l="1"/>
  <c r="A9" i="4" l="1"/>
  <c r="A10" i="4" l="1"/>
  <c r="A11" i="4" s="1"/>
  <c r="A12" i="4" l="1"/>
  <c r="A13" i="4" l="1"/>
  <c r="A14" i="4" l="1"/>
  <c r="A15" i="4" l="1"/>
  <c r="A16" i="4" l="1"/>
  <c r="A17" i="4" l="1"/>
  <c r="A18" i="4" l="1"/>
  <c r="A19" i="4" l="1"/>
  <c r="A20" i="4" l="1"/>
  <c r="A21" i="4" l="1"/>
  <c r="A22" i="4" l="1"/>
  <c r="A23" i="4" l="1"/>
  <c r="A24" i="4" l="1"/>
  <c r="A25" i="4" l="1"/>
  <c r="A26" i="4" l="1"/>
  <c r="A27" i="4" l="1"/>
  <c r="A28" i="4" l="1"/>
  <c r="A29" i="4" l="1"/>
  <c r="A30" i="4" l="1"/>
  <c r="A31" i="4" l="1"/>
  <c r="A32" i="4" l="1"/>
  <c r="A33" i="4" l="1"/>
  <c r="A34" i="4" l="1"/>
  <c r="A35" i="4" l="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B38" i="4" l="1"/>
  <c r="B39" i="4" l="1"/>
  <c r="B40" i="4" l="1"/>
  <c r="B41" i="4" l="1"/>
  <c r="B42" i="4" l="1"/>
  <c r="B43" i="4" l="1"/>
  <c r="B44" i="4" l="1"/>
  <c r="B45" i="4" l="1"/>
  <c r="B46" i="4" l="1"/>
  <c r="B47" i="4" l="1"/>
  <c r="B48" i="4" l="1"/>
  <c r="B49" i="4" l="1"/>
  <c r="B50" i="4" l="1"/>
  <c r="B51" i="4" l="1"/>
  <c r="B52" i="4" l="1"/>
  <c r="B53" i="4" l="1"/>
  <c r="B54" i="4" l="1"/>
  <c r="B55" i="4" l="1"/>
  <c r="B56" i="4" l="1"/>
  <c r="B57" i="4" l="1"/>
  <c r="B58" i="4" l="1"/>
  <c r="B59" i="4" l="1"/>
  <c r="B60" i="4" l="1"/>
  <c r="B61" i="4" l="1"/>
  <c r="B62" i="4" l="1"/>
  <c r="B63" i="4" l="1"/>
  <c r="B64" i="4" l="1"/>
  <c r="B65" i="4" l="1"/>
  <c r="B66" i="4" l="1"/>
  <c r="B67" i="4" l="1"/>
  <c r="B68" i="4" l="1"/>
  <c r="B69" i="4" l="1"/>
  <c r="B70" i="4" l="1"/>
  <c r="B71" i="4" l="1"/>
  <c r="B72" i="4" l="1"/>
  <c r="B73" i="4" l="1"/>
  <c r="B74" i="4" l="1"/>
  <c r="B75" i="4" l="1"/>
  <c r="B76" i="4" l="1"/>
  <c r="B77" i="4" l="1"/>
  <c r="B78" i="4" l="1"/>
  <c r="B79" i="4" l="1"/>
  <c r="B80" i="4" l="1"/>
  <c r="B81" i="4" l="1"/>
  <c r="B82" i="4" l="1"/>
  <c r="B83" i="4" l="1"/>
  <c r="B84" i="4" l="1"/>
  <c r="B85" i="4" l="1"/>
  <c r="B86" i="4" l="1"/>
  <c r="B87" i="4" l="1"/>
  <c r="B88" i="4" l="1"/>
  <c r="B89" i="4" l="1"/>
  <c r="B90" i="4" l="1"/>
  <c r="B91" i="4" l="1"/>
  <c r="B92" i="4" l="1"/>
  <c r="B93" i="4" l="1"/>
  <c r="B94" i="4" l="1"/>
  <c r="B95" i="4" l="1"/>
  <c r="B96" i="4" l="1"/>
  <c r="B97" i="4" l="1"/>
  <c r="B98" i="4" l="1"/>
  <c r="B99" i="4" l="1"/>
  <c r="B100" i="4" l="1"/>
  <c r="B101" i="4" l="1"/>
  <c r="B102" i="4" l="1"/>
  <c r="B103" i="4" l="1"/>
  <c r="I30" i="32"/>
  <c r="I33" i="32" l="1"/>
  <c r="AK33" i="32" s="1"/>
  <c r="AQ33" i="32" l="1"/>
  <c r="BE37" i="32" s="1"/>
  <c r="AK40" i="32"/>
  <c r="AK41" i="32" s="1"/>
  <c r="AK42" i="32" s="1"/>
  <c r="I40" i="32"/>
  <c r="J33" i="42" l="1"/>
  <c r="AL33" i="42" s="1"/>
  <c r="AL39" i="42"/>
  <c r="AR39" i="42" s="1"/>
  <c r="BE74" i="42" s="1"/>
  <c r="K33" i="42"/>
  <c r="AM33" i="42" s="1"/>
  <c r="AM39" i="42"/>
  <c r="AS39" i="42" s="1"/>
  <c r="BE75" i="42" s="1"/>
  <c r="M33" i="42"/>
  <c r="AO33" i="42" s="1"/>
  <c r="AO39" i="42"/>
  <c r="AU39" i="42" s="1"/>
  <c r="BE77" i="42" s="1"/>
  <c r="I33" i="42"/>
  <c r="AK33" i="42" s="1"/>
  <c r="AK39" i="42"/>
  <c r="AQ39" i="42" s="1"/>
  <c r="BE73" i="42" s="1"/>
  <c r="L33" i="42"/>
  <c r="L40" i="42" s="1"/>
  <c r="AN39" i="42"/>
  <c r="AT39" i="42" s="1"/>
  <c r="BE76" i="42" s="1"/>
  <c r="J40" i="42" l="1"/>
  <c r="K40" i="42"/>
  <c r="M40" i="42"/>
  <c r="AN33" i="42"/>
  <c r="AN40" i="42" s="1"/>
  <c r="AN41" i="42" s="1"/>
  <c r="AN42" i="42" s="1"/>
  <c r="I40" i="42"/>
  <c r="AL40" i="42"/>
  <c r="AL41" i="42" s="1"/>
  <c r="AL42" i="42" s="1"/>
  <c r="AR33" i="42"/>
  <c r="BE38" i="42" s="1"/>
  <c r="AQ33" i="42"/>
  <c r="BE37" i="42" s="1"/>
  <c r="AK40" i="42"/>
  <c r="AK41" i="42" s="1"/>
  <c r="AK42" i="42" s="1"/>
  <c r="AS33" i="42"/>
  <c r="BE39" i="42" s="1"/>
  <c r="AM40" i="42"/>
  <c r="AM41" i="42" s="1"/>
  <c r="AM42" i="42" s="1"/>
  <c r="AU33" i="42"/>
  <c r="BE41" i="42" s="1"/>
  <c r="AO40" i="42"/>
  <c r="AO41" i="42" s="1"/>
  <c r="AO42" i="42" s="1"/>
  <c r="AT33" i="42"/>
  <c r="BE40" i="42" s="1"/>
  <c r="AN30" i="63" l="1"/>
  <c r="AL30" i="63"/>
  <c r="AO30" i="63"/>
  <c r="L23" i="63"/>
  <c r="L30" i="63" s="1"/>
  <c r="L33" i="63" s="1"/>
  <c r="L40" i="63" s="1"/>
  <c r="AK30" i="63"/>
  <c r="J23" i="63"/>
  <c r="J30" i="63" s="1"/>
  <c r="K23" i="63"/>
  <c r="K30" i="63" s="1"/>
  <c r="AM30" i="63"/>
  <c r="M23" i="63"/>
  <c r="M30" i="63" s="1"/>
  <c r="M33" i="63" s="1"/>
  <c r="AO33" i="63" s="1"/>
  <c r="I23" i="63"/>
  <c r="I30" i="63" s="1"/>
  <c r="I33" i="63" s="1"/>
  <c r="M40" i="63" l="1"/>
  <c r="AK33" i="63"/>
  <c r="I40" i="63"/>
  <c r="AO40" i="63"/>
  <c r="AO41" i="63" s="1"/>
  <c r="AO42" i="63" s="1"/>
  <c r="AU33" i="63"/>
  <c r="BE41" i="63" s="1"/>
  <c r="K33" i="63"/>
  <c r="AM33" i="63" s="1"/>
  <c r="J33" i="63"/>
  <c r="AL33" i="63" s="1"/>
  <c r="AN33" i="63"/>
  <c r="AN40" i="63" l="1"/>
  <c r="AN41" i="63" s="1"/>
  <c r="AN42" i="63" s="1"/>
  <c r="AT33" i="63"/>
  <c r="BE40" i="63" s="1"/>
  <c r="AR33" i="63"/>
  <c r="BE38" i="63" s="1"/>
  <c r="AL40" i="63"/>
  <c r="AL41" i="63" s="1"/>
  <c r="AL42" i="63" s="1"/>
  <c r="K40" i="63"/>
  <c r="J40" i="63"/>
  <c r="AS33" i="63"/>
  <c r="BE39" i="63" s="1"/>
  <c r="AM40" i="63"/>
  <c r="AM41" i="63" s="1"/>
  <c r="AM42" i="63" s="1"/>
  <c r="AQ33" i="63"/>
  <c r="BE37" i="63" s="1"/>
  <c r="AK40" i="63"/>
  <c r="AK41" i="63" s="1"/>
  <c r="AK42" i="6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tc={4F7DB56A-63E2-42C8-B31A-09B0999D90F4}</author>
    <author>tc={14A0523F-95AD-41EC-A445-DA2E76277698}</author>
    <author>tc={A2042FF6-FD55-46F3-B618-DD7B71437CC5}</author>
    <author>tc={70E5E524-BB24-4722-8D05-2782B82418AF}</author>
    <author>tc={7243726C-C106-499D-891C-D4E51EBA3F51}</author>
    <author>tc={F5481F50-02F3-4F0F-ABC4-9049B58682F2}</author>
    <author>tc={B515F2AB-272B-49F1-9225-085FCEFBA0F1}</author>
    <author>tc={524927A2-7294-48F1-9B72-E0044D1FC08B}</author>
    <author>tc={8F0B0E48-9BD5-4B25-A3DF-12F27011EA10}</author>
    <author>tc={63A3A88F-AEFE-4A3F-9D0E-5E4FCDD5EE46}</author>
    <author>tc={A9B8FB7E-F472-42BC-A9D1-4E9CB67AFB9C}</author>
    <author>tc={859D29EC-7A1E-406A-BFB8-F57D337B65A2}</author>
    <author>tc={2D893724-4378-44CC-9F0C-13B0B33CD32D}</author>
  </authors>
  <commentList>
    <comment ref="B34" authorId="0" shapeId="0" xr:uid="{4F7DB56A-63E2-42C8-B31A-09B0999D90F4}">
      <text>
        <t>[Threaded comment]
Your version of Excel allows you to read this threaded comment; however, any edits to it will get removed if the file is opened in a newer version of Excel. Learn more: https://go.microsoft.com/fwlink/?linkid=870924
Comment:
    Biochar_straw_conv</t>
      </text>
    </comment>
    <comment ref="B43" authorId="1" shapeId="0" xr:uid="{14A0523F-95AD-41EC-A445-DA2E76277698}">
      <text>
        <t>[Threaded comment]
Your version of Excel allows you to read this threaded comment; however, any edits to it will get removed if the file is opened in a newer version of Excel. Learn more: https://go.microsoft.com/fwlink/?linkid=870924
Comment:
    Electricity for the grid</t>
      </text>
    </comment>
    <comment ref="D54" authorId="2" shapeId="0" xr:uid="{A2042FF6-FD55-46F3-B618-DD7B71437CC5}">
      <text>
        <t>[Threaded comment]
Your version of Excel allows you to read this threaded comment; however, any edits to it will get removed if the file is opened in a newer version of Excel. Learn more: https://go.microsoft.com/fwlink/?linkid=870924
Comment:
    Tractor</t>
      </text>
    </comment>
    <comment ref="O54" authorId="3" shapeId="0" xr:uid="{70E5E524-BB24-4722-8D05-2782B82418AF}">
      <text>
        <t>[Threaded comment]
Your version of Excel allows you to read this threaded comment; however, any edits to it will get removed if the file is opened in a newer version of Excel. Learn more: https://go.microsoft.com/fwlink/?linkid=870924
Comment:
    Tractor</t>
      </text>
    </comment>
    <comment ref="D55" authorId="4" shapeId="0" xr:uid="{7243726C-C106-499D-891C-D4E51EBA3F51}">
      <text>
        <t>[Threaded comment]
Your version of Excel allows you to read this threaded comment; however, any edits to it will get removed if the file is opened in a newer version of Excel. Learn more: https://go.microsoft.com/fwlink/?linkid=870924
Comment:
    Truck between 10 and 20 tons</t>
      </text>
    </comment>
    <comment ref="O55" authorId="5" shapeId="0" xr:uid="{F5481F50-02F3-4F0F-ABC4-9049B58682F2}">
      <text>
        <t>[Threaded comment]
Your version of Excel allows you to read this threaded comment; however, any edits to it will get removed if the file is opened in a newer version of Excel. Learn more: https://go.microsoft.com/fwlink/?linkid=870924
Comment:
    Truck larger than 20 ton</t>
      </text>
    </comment>
    <comment ref="O56" authorId="6" shapeId="0" xr:uid="{B515F2AB-272B-49F1-9225-085FCEFBA0F1}">
      <text>
        <t>[Threaded comment]
Your version of Excel allows you to read this threaded comment; however, any edits to it will get removed if the file is opened in a newer version of Excel. Learn more: https://go.microsoft.com/fwlink/?linkid=870924
Comment:
    Truck between 10 and 20 ton</t>
      </text>
    </comment>
    <comment ref="O57" authorId="7" shapeId="0" xr:uid="{524927A2-7294-48F1-9B72-E0044D1FC08B}">
      <text>
        <t>[Threaded comment]
Your version of Excel allows you to read this threaded comment; however, any edits to it will get removed if the file is opened in a newer version of Excel. Learn more: https://go.microsoft.com/fwlink/?linkid=870924
Comment:
    Truck smaller than 10 ton</t>
      </text>
    </comment>
    <comment ref="O58" authorId="8" shapeId="0" xr:uid="{8F0B0E48-9BD5-4B25-A3DF-12F27011EA10}">
      <text>
        <t>[Threaded comment]
Your version of Excel allows you to read this threaded comment; however, any edits to it will get removed if the file is opened in a newer version of Excel. Learn more: https://go.microsoft.com/fwlink/?linkid=870924
Comment:
    Train, Europe</t>
      </text>
    </comment>
    <comment ref="O59" authorId="9" shapeId="0" xr:uid="{63A3A88F-AEFE-4A3F-9D0E-5E4FCDD5EE46}">
      <text>
        <t>[Threaded comment]
Your version of Excel allows you to read this threaded comment; however, any edits to it will get removed if the file is opened in a newer version of Excel. Learn more: https://go.microsoft.com/fwlink/?linkid=870924
Comment:
    Ship, overseas</t>
      </text>
    </comment>
    <comment ref="O60" authorId="10" shapeId="0" xr:uid="{A9B8FB7E-F472-42BC-A9D1-4E9CB67AFB9C}">
      <text>
        <t>[Threaded comment]
Your version of Excel allows you to read this threaded comment; however, any edits to it will get removed if the file is opened in a newer version of Excel. Learn more: https://go.microsoft.com/fwlink/?linkid=870924
Comment:
    Ship, domestically</t>
      </text>
    </comment>
    <comment ref="O61" authorId="11" shapeId="0" xr:uid="{859D29EC-7A1E-406A-BFB8-F57D337B65A2}">
      <text>
        <t>[Threaded comment]
Your version of Excel allows you to read this threaded comment; however, any edits to it will get removed if the file is opened in a newer version of Excel. Learn more: https://go.microsoft.com/fwlink/?linkid=870924
Comment:
    Ship, Europe</t>
      </text>
    </comment>
    <comment ref="C95" authorId="12" shapeId="0" xr:uid="{2D893724-4378-44CC-9F0C-13B0B33CD32D}">
      <text>
        <t>[Threaded comment]
Your version of Excel allows you to read this threaded comment; however, any edits to it will get removed if the file is opened in a newer version of Excel. Learn more: https://go.microsoft.com/fwlink/?linkid=870924
Comment:
    See translation of field operations etc. in the sheet ‘Diesel consumption for field op’ in the book ‘02_Index_cards_Crops_and_related_tabels’.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tc={4233D2F0-1CA9-4856-91E9-53E7A3202A84}</author>
    <author>tc={62F2F747-E8B5-43B5-873B-6F8DFFF91511}</author>
    <author>tc={AA1C2B43-BA35-4C71-9ED8-D0A9D9C99C86}</author>
    <author>tc={0F0E7638-4A83-4064-809F-87E059E27CA9}</author>
    <author>tc={9DB6C61E-77A0-42EC-9480-D66568170C57}</author>
    <author>tc={CD311AD5-820C-42C2-B994-A15E0626749A}</author>
    <author>tc={04BB2D37-381E-4813-B28E-7B1D2872FF25}</author>
    <author>tc={47F275A6-8914-4F59-80F9-0EB0362ADF67}</author>
    <author>tc={B0AC2A18-1542-49F3-B7FD-C708EDCE5776}</author>
    <author>tc={7E2B68A8-FA8E-4B0F-829F-143EA4104E49}</author>
    <author>tc={B46F7499-0D0C-4A47-A4EE-DC1AF73C8B1C}</author>
    <author>tc={69823503-1711-4FA2-B369-93CB8C9863B7}</author>
    <author>tc={D2B1E41C-A80D-47C6-96F5-EB6A071C86B8}</author>
    <author>tc={FAF372B1-35B5-46AA-AEAF-343E9B13310C}</author>
    <author>tc={3FB2BD0B-C2BE-4C28-BB1D-DFCFE6B4CD04}</author>
    <author>tc={95450131-8509-43C7-8414-31A310837559}</author>
    <author>tc={8F86DEA7-0D7E-4C62-B4B4-B44F9E2776DC}</author>
    <author>tc={00377154-4D46-4B2A-866F-2DF4BE22DD58}</author>
    <author>tc={2FD5F4E0-3C72-41B6-942A-06B42A44854A}</author>
    <author>tc={137F2AD9-1821-467B-9E93-D2F90E5418C1}</author>
    <author>tc={1928F35E-0C8A-4026-826E-F99C437E7503}</author>
    <author>tc={06092CD6-B760-4466-BCA5-FF7DCC18BAA9}</author>
    <author>tc={34691DA1-5187-4B8B-96E3-9F14F50740CF}</author>
    <author>tc={1B593CA3-BC5A-431D-B66D-F454F37E4BAC}</author>
    <author>tc={C33C9B75-7C9F-4317-BFE5-175769D21E47}</author>
    <author>tc={AB0E39B6-69EA-4685-B48E-66CC926584CF}</author>
    <author>tc={D7FF27C1-6E79-427C-BA6C-74AC202DA7B9}</author>
    <author>tc={46824917-5827-4D8D-9940-543A97B6325F}</author>
    <author>tc={65788AB3-AC00-4929-948F-CEA4DC1D5EA5}</author>
    <author>tc={BC5811C4-5768-4F49-87DB-C03C1753914E}</author>
    <author>tc={251FE08A-63BA-4238-8B19-454CF55CE82C}</author>
    <author>tc={62B8430E-BD37-4815-AA8B-AE36FBDDA70D}</author>
    <author>tc={550E0137-82EB-4E58-A372-B4E0FBC4117C}</author>
    <author>tc={CF6FD0A6-2053-41DF-863F-64CB5492F057}</author>
    <author>tc={9A09C68E-7941-45C9-85A2-7E891CB8812D}</author>
    <author>tc={7D9FCDF1-390E-4EFB-9DB7-F5DBE11A7F18}</author>
    <author>tc={1AC332D0-AB0B-4559-95C3-A359D3504F94}</author>
    <author>tc={42C55AE2-6FF1-4E4E-ADF0-42DFB6FDBEB3}</author>
    <author>tc={16935C39-04FD-4085-83B9-AD7756DF1829}</author>
    <author>tc={E86A1C5A-6293-48FE-973D-382145F040CF}</author>
    <author>tc={EF586C10-05D3-4481-9B7F-700A29EA797F}</author>
    <author>tc={27009BCA-0381-4875-8B62-E0AE9B2F072A}</author>
    <author>tc={50C906FD-5D7A-454F-85AF-41CC151FD005}</author>
    <author>tc={87AD75DD-52F2-4799-8670-166021A12197}</author>
    <author>tc={5A14BC23-F8F8-4BBE-BD37-A080449263AA}</author>
    <author>tc={76470A39-51AA-4C87-BAB4-B8819D72D97A}</author>
    <author>tc={D641C4B4-67E8-4EB7-89D3-CAD26DADDDD1}</author>
    <author>tc={B50E126F-FCCE-4E77-9385-55CA1E3BBFBC}</author>
    <author>tc={F0F66E99-82D1-454B-BE00-4EB4D314206C}</author>
    <author>tc={38304C85-A3F2-4459-8252-B155076CC507}</author>
    <author>tc={3CE343C6-6FBA-43F2-9456-9232664ACB3B}</author>
    <author>tc={DF4F660A-5BCC-4029-A60C-2F11B7825C72}</author>
    <author>tc={B99DAD67-F33A-435B-9D92-CA52CF2F1F47}</author>
    <author>tc={7CFF99D3-A860-46FB-94B2-F448B1AF0C01}</author>
    <author>tc={E689D677-D038-409F-9C43-E0F4FEA6C48B}</author>
    <author>tc={BCDF0408-3F91-4BFE-BA6B-663E9444084E}</author>
    <author>tc={EE7BD525-C0F4-4733-9288-2F56F11CA248}</author>
    <author>tc={DE6A5D43-D97C-46B8-913A-E60B4D84952C}</author>
    <author>tc={9FFFF470-6AA4-459C-847A-0F6C838D97E8}</author>
    <author>tc={575B13A6-8A38-4885-94C5-F677F78752E8}</author>
    <author>tc={37C1327F-74ED-41C0-99F4-D085E3DD42A6}</author>
    <author>tc={9F79E1DF-6D97-4544-BE15-175D4FC3F988}</author>
    <author>tc={538518FD-52F8-4DE3-8B10-3F7CD5EAF9C6}</author>
    <author>tc={53D57A33-FA57-4CFB-99AF-439D66FDE6F5}</author>
    <author>tc={A6762F6C-C222-4636-8BB8-F4E3C1E67E92}</author>
    <author>tc={40DF3088-7F1C-4254-A088-0AEE18DBBBCD}</author>
    <author>tc={D9CE1C65-5F74-4BCD-B545-EE48F03EC189}</author>
    <author>tc={A14BFC2A-8DBA-4B47-A954-2321D2D1ECA3}</author>
    <author>tc={5FDE6E7D-D1F1-4ED7-80D1-A0845249EA11}</author>
    <author>tc={961E5D1A-523A-4072-9988-7C8F9C3393E7}</author>
    <author>tc={8DE22B92-3F14-4AB7-BB83-08910C219C13}</author>
    <author>tc={AEBE28E1-DFCC-4ABF-A12C-BCBEC9FE7275}</author>
    <author>tc={FB173909-291C-4417-A2C9-9894E8F84317}</author>
    <author>tc={7C2E0564-0A0B-46F5-897C-41398FDCD637}</author>
    <author>tc={CE584FB0-3CFB-43CA-B791-8E04ACB4C321}</author>
    <author>tc={135A8CF5-3FFD-4220-A87F-01ECEEF178A6}</author>
    <author>tc={94E4CB68-0C79-4111-B8BB-C5DBBD59980E}</author>
    <author>tc={07605D4C-A3A9-4028-89A8-AAACDB79DE70}</author>
    <author>tc={426164F7-B462-4750-976D-A13C3176916F}</author>
    <author>tc={1316541F-A90A-4C31-BD76-4A6CC0975B03}</author>
    <author>tc={9AFEBA09-2478-426A-82B9-CB08D7E1115C}</author>
    <author>tc={8F9F6B4D-58B9-4B2D-BC9F-616953D14E20}</author>
    <author>tc={7646C497-E684-40EB-A15B-003CEDAD6FE2}</author>
    <author>tc={A6A5C4CE-6949-45A1-9599-2F878557EBB7}</author>
    <author>tc={40B036EC-B915-4007-9935-F8272B16A487}</author>
    <author>tc={92877ABB-ECCD-436F-BC44-5D0772059AB6}</author>
    <author>tc={F685D990-0286-40E8-9C0D-3904BCA42EA8}</author>
    <author>tc={D5FC1779-5DA9-4EDF-804C-B665C421095F}</author>
    <author>tc={DBFC0E0F-6E89-4FAA-92DB-2E0D2D072D03}</author>
    <author>tc={F0E3C1E3-142D-4908-A1F4-EE514029A4B6}</author>
    <author>tc={5243D09F-E3E0-4F0D-982B-7F4D43450DBB}</author>
    <author>tc={5E96BA35-822B-41EA-BFF5-927F01574746}</author>
    <author>tc={1E28533E-2932-48DD-9255-2B57FE1D7CC8}</author>
    <author>tc={D5314976-F4EA-49BC-A662-44042C9CCC2E}</author>
    <author>tc={4ED55CCD-B206-477B-AF11-6F45680DD6D2}</author>
    <author>tc={AA09BBFD-D80A-48F8-8583-FE568E0A5FC5}</author>
    <author>tc={63D09225-B5AB-4A0A-B1CC-3158B98DD15A}</author>
    <author>tc={A019C540-6721-478C-8778-B7CD06AB9C76}</author>
    <author>tc={FC6063B6-A216-4B73-B35F-31575F0F9BC7}</author>
    <author>tc={91316BE1-015D-402A-A9E1-3BB36608B75C}</author>
    <author>tc={D2326D21-14D2-4AA8-9E72-1BDE3D15E948}</author>
    <author>tc={633A0C85-35AC-4624-B7A8-CE9BFC598D0A}</author>
    <author>tc={EBA3AACC-C4ED-41CC-966B-6B7EA66816EE}</author>
    <author>tc={656EBF7C-F60C-4C98-A5FA-3480A052465C}</author>
    <author>tc={A6D5BBD1-C89C-4916-822A-B7D49696D9B7}</author>
    <author>tc={46CDE189-AE03-4A47-874A-E27D76826D88}</author>
    <author>tc={19EB494F-FAE2-4F2A-B576-18AE201CD877}</author>
    <author>tc={7A42F989-804A-4109-9BB5-569A6B5A0588}</author>
    <author>tc={E3CFB146-5F4E-4F61-AC25-F9A6EC13B2DC}</author>
    <author>tc={5CEAF53A-EE97-4741-9206-6D77107D82FF}</author>
    <author>tc={CF6207F4-AEDF-4CEA-86F9-BCEF805BE041}</author>
    <author>tc={055E706B-3C8B-4BDF-A680-A762FF0A507D}</author>
    <author>tc={B77E247D-03CF-4B68-9BD8-6385233D2F8D}</author>
    <author>tc={9AA18231-55B5-43B1-B847-07CCFB069D8D}</author>
    <author>tc={C468B0B8-5799-4807-B7BD-E8FF7D6DC63C}</author>
    <author>tc={E6D09013-A95D-4FE2-AC3D-879F031CDF67}</author>
    <author>tc={158FC3E3-C186-4A2C-AC10-F724CC4A4C5A}</author>
    <author>tc={C45F8ED2-B4CD-403C-85CB-AAC0D47FF3D9}</author>
    <author>tc={8DA32521-F371-4111-8B3F-040BE01EF5AE}</author>
    <author>tc={EEFA2387-60A7-487F-9ADB-588436EAA57B}</author>
    <author>tc={344DDAF6-70BE-44DA-801A-8AB3376CF5E8}</author>
    <author>tc={917CBBA4-631B-4A38-95E2-01EE217CD68C}</author>
    <author>tc={7E4A8DD1-9D93-4DFB-A459-7BCDF3110249}</author>
    <author>tc={97CFD5CC-F70F-4F82-BFCC-6100F65D05CB}</author>
    <author>tc={9A02F9F3-4DA1-46C4-8868-DD930EFAF490}</author>
    <author>tc={00D53A04-7FC9-42CC-A449-813629AC6DC3}</author>
    <author>tc={4EF82FFB-BD8B-48BA-8A24-5DB8E1CF62B7}</author>
    <author>tc={A324DE40-52C4-49C8-A3AA-5D841916E3BF}</author>
    <author>tc={C59DBDCC-2DA9-412C-BBBF-646BC72715E8}</author>
    <author>tc={595EFB5E-687C-4022-8DF5-8543002FC365}</author>
    <author>tc={CCD3BC19-5FAA-4EDB-AF17-09902124FD6B}</author>
    <author>tc={8E1E151A-43D4-41D1-BC88-D7BC6AC5FC51}</author>
    <author>tc={076C53C4-BEE7-4A52-B486-067C83AD932B}</author>
    <author>tc={5C7A2A79-1A48-4560-8AF6-0CC94E0BADC6}</author>
    <author>tc={0FF201EF-2AC3-4F8B-BA2D-A8A354FFEF72}</author>
    <author>tc={BFE979FC-777C-462B-9458-87C2CA0123EB}</author>
    <author>tc={DAF7A158-5A55-4F95-B60D-4CC62A85173B}</author>
    <author>tc={70FB09AC-D51D-4BD4-A7A7-0EE0C52CEB6D}</author>
    <author>tc={B889778F-B775-4172-B59D-EEA8C817E7C8}</author>
    <author>tc={B9A1FBDB-87E3-452D-8731-253F4DE01182}</author>
    <author>tc={5B7D687D-37B3-4DB0-8251-6471DD238D65}</author>
    <author>tc={006234B5-FDB5-4371-9EB8-E431CE975BD6}</author>
    <author>tc={D1B74DED-4E94-485A-8532-6860AD69573B}</author>
    <author>tc={C0EA65E3-ACA1-4AB7-B312-1F90E3A5F80E}</author>
    <author>tc={6EC2848D-B7DD-4795-9D9E-FCE88478416D}</author>
    <author>tc={68414C09-5FEA-4A27-841A-80438C3348A0}</author>
    <author>tc={22191AB3-472A-4D41-BA51-2F399786E60E}</author>
    <author>tc={48BFFFFD-66BF-4254-A5DA-E82E3CF3A446}</author>
    <author>tc={19467D8E-FB5F-4C0E-AAD7-DF82AFD25BA7}</author>
    <author>tc={1E8BD0CB-386B-42C6-99DE-A54C1C134AFC}</author>
    <author>tc={4C156DDB-3CCB-4B91-9EDB-28A9A67A731E}</author>
    <author>tc={30396F52-3105-4B6E-A2CC-A4911061764F}</author>
    <author>tc={5B5D7124-1890-4EF3-977A-FB684C0BC348}</author>
    <author>tc={9BD0747E-CB90-4230-9BED-CEF0A200E8CD}</author>
    <author>tc={DA4211ED-E585-40CB-BEDC-4BF5162BB0FB}</author>
    <author>tc={70BA1B59-C1B8-4E94-B364-9A38C6A384B2}</author>
    <author>tc={5556DD39-BADB-45E6-9D9B-F515990E61FD}</author>
    <author>tc={393B334B-E70F-429B-8F52-E97AD9D404F3}</author>
    <author>tc={FAAD9E6F-AF8B-4D4A-8E78-CB92DE69C782}</author>
    <author>tc={FF7735B2-4F2A-40E9-B29C-08F01FAFD9AE}</author>
    <author>tc={D098519C-44A0-40F7-A79B-6E4309338908}</author>
    <author>tc={DC05D272-26F4-44FA-913C-0831BB7118B1}</author>
    <author>tc={04720907-326A-4E57-A895-B92C20E4CCBB}</author>
    <author>tc={91B77573-04A0-4710-9F85-7A628BE0B4E8}</author>
    <author>tc={67E28E6C-4271-4ADE-BCD0-B8ED3F332A98}</author>
    <author>tc={4B146825-6FDC-4466-AD95-1A1731B660D6}</author>
    <author>tc={0AAE4A93-9B59-4BE2-8083-9EBF7FF0ACC2}</author>
    <author>tc={A8B5BEFF-41E7-4DB7-99E2-838EEE019255}</author>
    <author>tc={A9955778-7542-4B53-8DA8-6154E43256DC}</author>
    <author>tc={6450061A-2812-4BF7-B302-B1A83233A530}</author>
    <author>tc={450967D1-83B0-4CBB-8795-34F486E927BF}</author>
    <author>tc={71F067AB-A2A3-4425-AA42-CC86AD01CBBF}</author>
    <author>tc={83173120-F052-46C7-B217-8AD7727B068C}</author>
    <author>tc={B05D823E-D7BE-48D5-8B5E-F3940D5B06F9}</author>
    <author>tc={3A9F72D3-9421-4548-966C-7D8EF199AB44}</author>
    <author>tc={60BC42BC-925A-4E88-B298-A1A898A13AE9}</author>
    <author>tc={7FA041C9-D42E-4AD7-A6DB-E8BC58CEA97B}</author>
    <author>tc={E0622594-75A6-4AFC-9A2C-2F458D08F83B}</author>
    <author>tc={304020A2-52D7-46A2-9187-5452C5423D2D}</author>
    <author>tc={415B7C97-C8AF-4670-B3CC-680FE4D4056C}</author>
    <author>tc={DB3A3F29-0A05-4E08-906E-183DF1106332}</author>
    <author>tc={0301B9DD-BBEE-4D9C-ABAA-6BF4BDA9101A}</author>
    <author>tc={01C78E0F-7A21-40A4-AFD1-9C55355A6AB5}</author>
    <author>tc={BE2E467C-BBA9-43CD-8930-147965DDC49C}</author>
    <author>tc={027CBDA1-94D8-4290-A956-579E8DB5AC68}</author>
    <author>tc={BE8800E0-7148-4E07-92C1-3A823734171B}</author>
    <author>tc={513DDFA8-5435-4C25-841D-95FFE260A2DE}</author>
    <author>tc={ADFA592B-E208-49FD-8EAF-56E7324BDCB2}</author>
    <author>tc={AB0B307E-11E5-45D5-8D2A-400A71FDD697}</author>
    <author>tc={A6B0E15E-B028-4A03-BBB3-B465382E5B7F}</author>
    <author>tc={C69CCFB2-6A81-4AD7-BDF2-A84E8327291B}</author>
    <author>tc={41156E8E-1611-4A93-95DE-C530ED68236D}</author>
    <author>tc={DFFA601D-57C2-4818-86D6-31852D45C0E5}</author>
    <author>tc={97FD6AD9-E13C-4FC9-939E-CB73F0038638}</author>
    <author>tc={0ADE673C-EA19-4C60-A5E5-3A4FCEAA05E4}</author>
    <author>tc={69856B47-531A-4EE7-AFD5-EBD0015A3FAD}</author>
    <author>tc={F4E5250A-AF1B-47D2-8FAE-F77DDC8844C6}</author>
    <author>tc={FD91CA4D-4157-4EE3-8D42-2F74A5C46D8C}</author>
    <author>tc={AA94CD21-861F-4BD9-A08E-C411D0129C85}</author>
    <author>tc={BA31F669-16D8-4370-9C14-6684E6731CC1}</author>
    <author>tc={128F4757-1996-4FF9-8507-559B0633CC68}</author>
    <author>tc={6674CE60-1BC4-469E-8795-3347527CE0A0}</author>
  </authors>
  <commentList>
    <comment ref="DK3" authorId="0" shapeId="0" xr:uid="{4233D2F0-1CA9-4856-91E9-53E7A3202A84}">
      <text>
        <t>[Threaded comment]
Your version of Excel allows you to read this threaded comment; however, any edits to it will get removed if the file is opened in a newer version of Excel. Learn more: https://go.microsoft.com/fwlink/?linkid=870924
Comment:
    If the specific biomass pool/product does not exist before the Manure storage/Biogas module, then the storage losses are calculated in the end of the module.</t>
      </text>
    </comment>
    <comment ref="B5" authorId="1" shapeId="0" xr:uid="{62F2F747-E8B5-43B5-873B-6F8DFFF91511}">
      <text>
        <t>[Threaded comment]
Your version of Excel allows you to read this threaded comment; however, any edits to it will get removed if the file is opened in a newer version of Excel. Learn more: https://go.microsoft.com/fwlink/?linkid=870924
Comment:
    Conventional oilseed rape oil</t>
      </text>
    </comment>
    <comment ref="AJ5" authorId="2" shapeId="0" xr:uid="{AA1C2B43-BA35-4C71-9ED8-D0A9D9C99C86}">
      <text>
        <t>[Threaded comment]
Your version of Excel allows you to read this threaded comment; however, any edits to it will get removed if the file is opened in a newer version of Excel. Learn more: https://go.microsoft.com/fwlink/?linkid=870924
Comment:
    Slurry from dairy cattle in a stable where the cattle are tied, conventional</t>
      </text>
    </comment>
    <comment ref="B6" authorId="3" shapeId="0" xr:uid="{0F0E7638-4A83-4064-809F-87E059E27CA9}">
      <text>
        <t>[Threaded comment]
Your version of Excel allows you to read this threaded comment; however, any edits to it will get removed if the file is opened in a newer version of Excel. Learn more: https://go.microsoft.com/fwlink/?linkid=870924
Comment:
    Conventional calf fetus in heavy breed dairy cows</t>
      </text>
    </comment>
    <comment ref="AJ6" authorId="4" shapeId="0" xr:uid="{9DB6C61E-77A0-42EC-9480-D66568170C57}">
      <text>
        <t>[Threaded comment]
Your version of Excel allows you to read this threaded comment; however, any edits to it will get removed if the file is opened in a newer version of Excel. Learn more: https://go.microsoft.com/fwlink/?linkid=870924
Comment:
    Solid manure from dairy cattle in a stable where the cattle are tied, conventional</t>
      </text>
    </comment>
    <comment ref="B7" authorId="5" shapeId="0" xr:uid="{CD311AD5-820C-42C2-B994-A15E0626749A}">
      <text>
        <t>[Threaded comment]
Your version of Excel allows you to read this threaded comment; however, any edits to it will get removed if the file is opened in a newer version of Excel. Learn more: https://go.microsoft.com/fwlink/?linkid=870924
Comment:
    Growth of conventional cattle</t>
      </text>
    </comment>
    <comment ref="AJ7" authorId="6" shapeId="0" xr:uid="{04BB2D37-381E-4813-B28E-7B1D2872FF25}">
      <text>
        <t>[Threaded comment]
Your version of Excel allows you to read this threaded comment; however, any edits to it will get removed if the file is opened in a newer version of Excel. Learn more: https://go.microsoft.com/fwlink/?linkid=870924
Comment:
    Urine from dairy cattle in a stable where the cattle are tied, conventional</t>
      </text>
    </comment>
    <comment ref="B8" authorId="7" shapeId="0" xr:uid="{47F275A6-8914-4F59-80F9-0EB0362ADF67}">
      <text>
        <t>[Threaded comment]
Your version of Excel allows you to read this threaded comment; however, any edits to it will get removed if the file is opened in a newer version of Excel. Learn more: https://go.microsoft.com/fwlink/?linkid=870924
Comment:
    Conventional pig carcass</t>
      </text>
    </comment>
    <comment ref="AJ8" authorId="8" shapeId="0" xr:uid="{B0AC2A18-1542-49F3-B7FD-C708EDCE5776}">
      <text>
        <t>[Threaded comment]
Your version of Excel allows you to read this threaded comment; however, any edits to it will get removed if the file is opened in a newer version of Excel. Learn more: https://go.microsoft.com/fwlink/?linkid=870924
Comment:
    Deep litter from dairy cattle in a stable with solely deep litter, conventional</t>
      </text>
    </comment>
    <comment ref="B9" authorId="9" shapeId="0" xr:uid="{7E2B68A8-FA8E-4B0F-829F-143EA4104E49}">
      <text>
        <t>[Threaded comment]
Your version of Excel allows you to read this threaded comment; however, any edits to it will get removed if the file is opened in a newer version of Excel. Learn more: https://go.microsoft.com/fwlink/?linkid=870924
Comment:
    Conventional adult pig (meat, alive)</t>
      </text>
    </comment>
    <comment ref="AJ9" authorId="10" shapeId="0" xr:uid="{B46F7499-0D0C-4A47-A4EE-DC1AF73C8B1C}">
      <text>
        <t>[Threaded comment]
Your version of Excel allows you to read this threaded comment; however, any edits to it will get removed if the file is opened in a newer version of Excel. Learn more: https://go.microsoft.com/fwlink/?linkid=870924
Comment:
    Deep litter from dairy cattle in a stable with partly deep litter, conventional</t>
      </text>
    </comment>
    <comment ref="B10" authorId="11" shapeId="0" xr:uid="{69823503-1711-4FA2-B369-93CB8C9863B7}">
      <text>
        <t>[Threaded comment]
Your version of Excel allows you to read this threaded comment; however, any edits to it will get removed if the file is opened in a newer version of Excel. Learn more: https://go.microsoft.com/fwlink/?linkid=870924
Comment:
    Conventional piglet (meat, alive)</t>
      </text>
    </comment>
    <comment ref="AJ10" authorId="12" shapeId="0" xr:uid="{D2B1E41C-A80D-47C6-96F5-EB6A071C86B8}">
      <text>
        <t>[Threaded comment]
Your version of Excel allows you to read this threaded comment; however, any edits to it will get removed if the file is opened in a newer version of Excel. Learn more: https://go.microsoft.com/fwlink/?linkid=870924
Comment:
    Slurry from dairy cattle in a stable with cubicles and slatted floor, conventional</t>
      </text>
    </comment>
    <comment ref="B11" authorId="13" shapeId="0" xr:uid="{FAF372B1-35B5-46AA-AEAF-343E9B13310C}">
      <text>
        <t>[Threaded comment]
Your version of Excel allows you to read this threaded comment; however, any edits to it will get removed if the file is opened in a newer version of Excel. Learn more: https://go.microsoft.com/fwlink/?linkid=870924
Comment:
    Conventional little pig (meat, alive)</t>
      </text>
    </comment>
    <comment ref="AJ11" authorId="14" shapeId="0" xr:uid="{3FB2BD0B-C2BE-4C28-BB1D-DFCFE6B4CD04}">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solid floor, conventional</t>
      </text>
    </comment>
    <comment ref="B12" authorId="15" shapeId="0" xr:uid="{95450131-8509-43C7-8414-31A310837559}">
      <text>
        <t>[Threaded comment]
Your version of Excel allows you to read this threaded comment; however, any edits to it will get removed if the file is opened in a newer version of Excel. Learn more: https://go.microsoft.com/fwlink/?linkid=870924
Comment:
    Conventional slaugther pig (meat, alive)</t>
      </text>
    </comment>
    <comment ref="AJ12" authorId="16" shapeId="0" xr:uid="{8F86DEA7-0D7E-4C62-B4B4-B44F9E2776DC}">
      <text>
        <t>[Threaded comment]
Your version of Excel allows you to read this threaded comment; however, any edits to it will get removed if the file is opened in a newer version of Excel. Learn more: https://go.microsoft.com/fwlink/?linkid=870924
Comment:
    Manure from dairy cattle deposited on the field, conventional</t>
      </text>
    </comment>
    <comment ref="B13" authorId="17" shapeId="0" xr:uid="{00377154-4D46-4B2A-866F-2DF4BE22DD58}">
      <text>
        <t>[Threaded comment]
Your version of Excel allows you to read this threaded comment; however, any edits to it will get removed if the file is opened in a newer version of Excel. Learn more: https://go.microsoft.com/fwlink/?linkid=870924
Comment:
    Biogas not upgraded for gas grid</t>
      </text>
    </comment>
    <comment ref="AJ13" authorId="18" shapeId="0" xr:uid="{2FD5F4E0-3C72-41B6-942A-06B42A44854A}">
      <text>
        <t>[Threaded comment]
Your version of Excel allows you to read this threaded comment; however, any edits to it will get removed if the file is opened in a newer version of Excel. Learn more: https://go.microsoft.com/fwlink/?linkid=870924
Comment:
    Slurry from sows kept individually in a stable with partly slatted floor, conventional</t>
      </text>
    </comment>
    <comment ref="B14" authorId="19" shapeId="0" xr:uid="{137F2AD9-1821-467B-9E93-D2F90E5418C1}">
      <text>
        <t>[Threaded comment]
Your version of Excel allows you to read this threaded comment; however, any edits to it will get removed if the file is opened in a newer version of Excel. Learn more: https://go.microsoft.com/fwlink/?linkid=870924
Comment:
    Conventional cattle carcass</t>
      </text>
    </comment>
    <comment ref="AJ14" authorId="20" shapeId="0" xr:uid="{1928F35E-0C8A-4026-826E-F99C437E7503}">
      <text>
        <t>[Threaded comment]
Your version of Excel allows you to read this threaded comment; however, any edits to it will get removed if the file is opened in a newer version of Excel. Learn more: https://go.microsoft.com/fwlink/?linkid=870924
Comment:
    Solid manure from sows, conventional</t>
      </text>
    </comment>
    <comment ref="B15" authorId="21" shapeId="0" xr:uid="{06092CD6-B760-4466-BCA5-FF7DCC18BAA9}">
      <text>
        <t>[Threaded comment]
Your version of Excel allows you to read this threaded comment; however, any edits to it will get removed if the file is opened in a newer version of Excel. Learn more: https://go.microsoft.com/fwlink/?linkid=870924
Comment:
    Organic calf fetus in heavy breed dairy cows</t>
      </text>
    </comment>
    <comment ref="AJ15" authorId="22" shapeId="0" xr:uid="{34691DA1-5187-4B8B-96E3-9F14F50740CF}">
      <text>
        <t>[Threaded comment]
Your version of Excel allows you to read this threaded comment; however, any edits to it will get removed if the file is opened in a newer version of Excel. Learn more: https://go.microsoft.com/fwlink/?linkid=870924
Comment:
    Urine from sows, conventional</t>
      </text>
    </comment>
    <comment ref="B16" authorId="23" shapeId="0" xr:uid="{1B593CA3-BC5A-431D-B66D-F454F37E4BAC}">
      <text>
        <t>[Threaded comment]
Your version of Excel allows you to read this threaded comment; however, any edits to it will get removed if the file is opened in a newer version of Excel. Learn more: https://go.microsoft.com/fwlink/?linkid=870924
Comment:
    Growth of organic cattle</t>
      </text>
    </comment>
    <comment ref="AJ16" authorId="24" shapeId="0" xr:uid="{C33C9B75-7C9F-4317-BFE5-175769D21E47}">
      <text>
        <t>[Threaded comment]
Your version of Excel allows you to read this threaded comment; however, any edits to it will get removed if the file is opened in a newer version of Excel. Learn more: https://go.microsoft.com/fwlink/?linkid=870924
Comment:
    Deep litter from sows, conventional</t>
      </text>
    </comment>
    <comment ref="B17" authorId="25" shapeId="0" xr:uid="{AB0E39B6-69EA-4685-B48E-66CC926584CF}">
      <text>
        <t>[Threaded comment]
Your version of Excel allows you to read this threaded comment; however, any edits to it will get removed if the file is opened in a newer version of Excel. Learn more: https://go.microsoft.com/fwlink/?linkid=870924
Comment:
    Organic cattle carcass</t>
      </text>
    </comment>
    <comment ref="AJ17" authorId="26" shapeId="0" xr:uid="{D7FF27C1-6E79-427C-BA6C-74AC202DA7B9}">
      <text>
        <t>[Threaded comment]
Your version of Excel allows you to read this threaded comment; however, any edits to it will get removed if the file is opened in a newer version of Excel. Learn more: https://go.microsoft.com/fwlink/?linkid=870924
Comment:
    Slurry from sows in a stable with deep litter and solid floor, conventional</t>
      </text>
    </comment>
    <comment ref="B18" authorId="27" shapeId="0" xr:uid="{46824917-5827-4D8D-9940-543A97B6325F}">
      <text>
        <t>[Threaded comment]
Your version of Excel allows you to read this threaded comment; however, any edits to it will get removed if the file is opened in a newer version of Excel. Learn more: https://go.microsoft.com/fwlink/?linkid=870924
Comment:
    Conventional piglet carcass</t>
      </text>
    </comment>
    <comment ref="AJ18" authorId="28" shapeId="0" xr:uid="{65788AB3-AC00-4929-948F-CEA4DC1D5EA5}">
      <text>
        <t>[Threaded comment]
Your version of Excel allows you to read this threaded comment; however, any edits to it will get removed if the file is opened in a newer version of Excel. Learn more: https://go.microsoft.com/fwlink/?linkid=870924
Comment:
    Manure from sows deposited on the field, conventional</t>
      </text>
    </comment>
    <comment ref="B19" authorId="29" shapeId="0" xr:uid="{BC5811C4-5768-4F49-87DB-C03C1753914E}">
      <text>
        <t>[Threaded comment]
Your version of Excel allows you to read this threaded comment; however, any edits to it will get removed if the file is opened in a newer version of Excel. Learn more: https://go.microsoft.com/fwlink/?linkid=870924
Comment:
    Organic piglet carcass</t>
      </text>
    </comment>
    <comment ref="AJ19" authorId="30" shapeId="0" xr:uid="{251FE08A-63BA-4238-8B19-454CF55CE82C}">
      <text>
        <t>[Threaded comment]
Your version of Excel allows you to read this threaded comment; however, any edits to it will get removed if the file is opened in a newer version of Excel. Learn more: https://go.microsoft.com/fwlink/?linkid=870924
Comment:
    Slurry from dairy cattle in a stable with cubicles and solid floor, comventional</t>
      </text>
    </comment>
    <comment ref="B20" authorId="31" shapeId="0" xr:uid="{62B8430E-BD37-4815-AA8B-AE36FBDDA70D}">
      <text>
        <t>[Threaded comment]
Your version of Excel allows you to read this threaded comment; however, any edits to it will get removed if the file is opened in a newer version of Excel. Learn more: https://go.microsoft.com/fwlink/?linkid=870924
Comment:
    Conventional little pig carcass</t>
      </text>
    </comment>
    <comment ref="AJ20" authorId="32" shapeId="0" xr:uid="{550E0137-82EB-4E58-A372-B4E0FBC4117C}">
      <text>
        <t>[Threaded comment]
Your version of Excel allows you to read this threaded comment; however, any edits to it will get removed if the file is opened in a newer version of Excel. Learn more: https://go.microsoft.com/fwlink/?linkid=870924
Comment:
    Slurry from dairy cattle in a stable with cubicles and drained floor, conventional</t>
      </text>
    </comment>
    <comment ref="B21" authorId="33" shapeId="0" xr:uid="{CF6FD0A6-2053-41DF-863F-64CB5492F057}">
      <text>
        <t>[Threaded comment]
Your version of Excel allows you to read this threaded comment; however, any edits to it will get removed if the file is opened in a newer version of Excel. Learn more: https://go.microsoft.com/fwlink/?linkid=870924
Comment:
    Organic little pig carcass</t>
      </text>
    </comment>
    <comment ref="AJ21" authorId="34" shapeId="0" xr:uid="{9A09C68E-7941-45C9-85A2-7E891CB8812D}">
      <text>
        <t>[Threaded comment]
Your version of Excel allows you to read this threaded comment; however, any edits to it will get removed if the file is opened in a newer version of Excel. Learn more: https://go.microsoft.com/fwlink/?linkid=870924
Comment:
    Slurry from sows in a stable with deep litter and slatted floor, conventional</t>
      </text>
    </comment>
    <comment ref="B22" authorId="35" shapeId="0" xr:uid="{7D9FCDF1-390E-4EFB-9DB7-F5DBE11A7F18}">
      <text>
        <t>[Threaded comment]
Your version of Excel allows you to read this threaded comment; however, any edits to it will get removed if the file is opened in a newer version of Excel. Learn more: https://go.microsoft.com/fwlink/?linkid=870924
Comment:
    Conventional slaugther pig carcass</t>
      </text>
    </comment>
    <comment ref="AJ22" authorId="36" shapeId="0" xr:uid="{1AC332D0-AB0B-4559-95C3-A359D3504F94}">
      <text>
        <t>[Threaded comment]
Your version of Excel allows you to read this threaded comment; however, any edits to it will get removed if the file is opened in a newer version of Excel. Learn more: https://go.microsoft.com/fwlink/?linkid=870924
Comment:
    Slurry from sows in farrowing pens with partly slatted floor, conventional</t>
      </text>
    </comment>
    <comment ref="B23" authorId="37" shapeId="0" xr:uid="{42C55AE2-6FF1-4E4E-ADF0-42DFB6FDBEB3}">
      <text>
        <t>[Threaded comment]
Your version of Excel allows you to read this threaded comment; however, any edits to it will get removed if the file is opened in a newer version of Excel. Learn more: https://go.microsoft.com/fwlink/?linkid=870924
Comment:
    Organic slaugther pig carcass</t>
      </text>
    </comment>
    <comment ref="AJ23" authorId="38" shapeId="0" xr:uid="{16935C39-04FD-4085-83B9-AD7756DF1829}">
      <text>
        <t>[Threaded comment]
Your version of Excel allows you to read this threaded comment; however, any edits to it will get removed if the file is opened in a newer version of Excel. Learn more: https://go.microsoft.com/fwlink/?linkid=870924
Comment:
    Slurry from sows in farrowing pens with solely slatted floor, conventional</t>
      </text>
    </comment>
    <comment ref="B24" authorId="39" shapeId="0" xr:uid="{E86A1C5A-6293-48FE-973D-382145F040CF}">
      <text>
        <t xml:space="preserve">[Threaded comment]
Your version of Excel allows you to read this threaded comment; however, any edits to it will get removed if the file is opened in a newer version of Excel. Learn more: https://go.microsoft.com/fwlink/?linkid=870924
Comment:
    Conventional calf fetus carcass (heavy breed) </t>
      </text>
    </comment>
    <comment ref="AJ24" authorId="40" shapeId="0" xr:uid="{EF586C10-05D3-4481-9B7F-700A29EA797F}">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slatted floor (channel, line winch), conventional</t>
      </text>
    </comment>
    <comment ref="B25" authorId="41" shapeId="0" xr:uid="{27009BCA-0381-4875-8B62-E0AE9B2F072A}">
      <text>
        <t xml:space="preserve">[Threaded comment]
Your version of Excel allows you to read this threaded comment; however, any edits to it will get removed if the file is opened in a newer version of Excel. Learn more: https://go.microsoft.com/fwlink/?linkid=870924
Comment:
    Organic calf fetus carcass (heavy breed) </t>
      </text>
    </comment>
    <comment ref="AJ25" authorId="42" shapeId="0" xr:uid="{50C906FD-5D7A-454F-85AF-41CC151FD005}">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slatted floor (channel, backwash or ring channel), conventional</t>
      </text>
    </comment>
    <comment ref="B26" authorId="43" shapeId="0" xr:uid="{87AD75DD-52F2-4799-8670-166021A12197}">
      <text>
        <t>[Threaded comment]
Your version of Excel allows you to read this threaded comment; however, any edits to it will get removed if the file is opened in a newer version of Excel. Learn more: https://go.microsoft.com/fwlink/?linkid=870924
Comment:
    Growth of heifer, conventional heavy breed</t>
      </text>
    </comment>
    <comment ref="AJ26" authorId="44" shapeId="0" xr:uid="{5A14BC23-F8F8-4BBE-BD37-A080449263AA}">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drained floor, conventional</t>
      </text>
    </comment>
    <comment ref="B27" authorId="45" shapeId="0" xr:uid="{76470A39-51AA-4C87-BAB4-B8819D72D97A}">
      <text>
        <t>[Threaded comment]
Your version of Excel allows you to read this threaded comment; however, any edits to it will get removed if the file is opened in a newer version of Excel. Learn more: https://go.microsoft.com/fwlink/?linkid=870924
Comment:
    Growth of heifer, organic heavy breed</t>
      </text>
    </comment>
    <comment ref="AJ27" authorId="46" shapeId="0" xr:uid="{D641C4B4-67E8-4EB7-89D3-CAD26DADDDD1}">
      <text>
        <t>[Threaded comment]
Your version of Excel allows you to read this threaded comment; however, any edits to it will get removed if the file is opened in a newer version of Excel. Learn more: https://go.microsoft.com/fwlink/?linkid=870924
Comment:
    Slurry from loose housed sows in a stabel with partly slatted floor, conventional</t>
      </text>
    </comment>
    <comment ref="B28" authorId="47" shapeId="0" xr:uid="{B50E126F-FCCE-4E77-9385-55CA1E3BBFBC}">
      <text>
        <t>[Threaded comment]
Your version of Excel allows you to read this threaded comment; however, any edits to it will get removed if the file is opened in a newer version of Excel. Learn more: https://go.microsoft.com/fwlink/?linkid=870924
Comment:
    Conventional heavy breed heifer carcass</t>
      </text>
    </comment>
    <comment ref="AJ28" authorId="48" shapeId="0" xr:uid="{F0F66E99-82D1-454B-BE00-4EB4D314206C}">
      <text>
        <t>[Threaded comment]
Your version of Excel allows you to read this threaded comment; however, any edits to it will get removed if the file is opened in a newer version of Excel. Learn more: https://go.microsoft.com/fwlink/?linkid=870924
Comment:
    Digested cattle slurry, conventional</t>
      </text>
    </comment>
    <comment ref="B29" authorId="49" shapeId="0" xr:uid="{38304C85-A3F2-4459-8252-B155076CC507}">
      <text>
        <t>[Threaded comment]
Your version of Excel allows you to read this threaded comment; however, any edits to it will get removed if the file is opened in a newer version of Excel. Learn more: https://go.microsoft.com/fwlink/?linkid=870924
Comment:
    Organic heavy breed heifer carcass</t>
      </text>
    </comment>
    <comment ref="AJ29" authorId="50" shapeId="0" xr:uid="{3CE343C6-6FBA-43F2-9456-9232664ACB3B}">
      <text>
        <t>[Threaded comment]
Your version of Excel allows you to read this threaded comment; however, any edits to it will get removed if the file is opened in a newer version of Excel. Learn more: https://go.microsoft.com/fwlink/?linkid=870924
Comment:
    Digested pig slurry, conventional</t>
      </text>
    </comment>
    <comment ref="AJ30" authorId="51" shapeId="0" xr:uid="{DF4F660A-5BCC-4029-A60C-2F11B7825C72}">
      <text>
        <t>[Threaded comment]
Your version of Excel allows you to read this threaded comment; however, any edits to it will get removed if the file is opened in a newer version of Excel. Learn more: https://go.microsoft.com/fwlink/?linkid=870924
Comment:
    Thin fraction of separated cattle slurry, conventional</t>
      </text>
    </comment>
    <comment ref="B31" authorId="52" shapeId="0" xr:uid="{B99DAD67-F33A-435B-9D92-CA52CF2F1F47}">
      <text>
        <t>[Threaded comment]
Your version of Excel allows you to read this threaded comment; however, any edits to it will get removed if the file is opened in a newer version of Excel. Learn more: https://go.microsoft.com/fwlink/?linkid=870924
Comment:
    Organic pig carcass</t>
      </text>
    </comment>
    <comment ref="AJ31" authorId="53" shapeId="0" xr:uid="{7CFF99D3-A860-46FB-94B2-F448B1AF0C01}">
      <text>
        <t>[Threaded comment]
Your version of Excel allows you to read this threaded comment; however, any edits to it will get removed if the file is opened in a newer version of Excel. Learn more: https://go.microsoft.com/fwlink/?linkid=870924
Comment:
    Solid fraction of separated cattle slurry, conventional</t>
      </text>
    </comment>
    <comment ref="B32" authorId="54" shapeId="0" xr:uid="{E689D677-D038-409F-9C43-E0F4FEA6C48B}">
      <text>
        <t>[Threaded comment]
Your version of Excel allows you to read this threaded comment; however, any edits to it will get removed if the file is opened in a newer version of Excel. Learn more: https://go.microsoft.com/fwlink/?linkid=870924
Comment:
    Organic adult pig (meat, alive)</t>
      </text>
    </comment>
    <comment ref="AJ32" authorId="55" shapeId="0" xr:uid="{BCDF0408-3F91-4BFE-BA6B-663E9444084E}">
      <text>
        <t>[Threaded comment]
Your version of Excel allows you to read this threaded comment; however, any edits to it will get removed if the file is opened in a newer version of Excel. Learn more: https://go.microsoft.com/fwlink/?linkid=870924
Comment:
    Thin fraction of separated digested cattle slurry, conventional</t>
      </text>
    </comment>
    <comment ref="B33" authorId="56" shapeId="0" xr:uid="{EE7BD525-C0F4-4733-9288-2F56F11CA248}">
      <text>
        <t>[Threaded comment]
Your version of Excel allows you to read this threaded comment; however, any edits to it will get removed if the file is opened in a newer version of Excel. Learn more: https://go.microsoft.com/fwlink/?linkid=870924
Comment:
    Organic piglet (meat, alive)</t>
      </text>
    </comment>
    <comment ref="AJ33" authorId="57" shapeId="0" xr:uid="{DE6A5D43-D97C-46B8-913A-E60B4D84952C}">
      <text>
        <t>[Threaded comment]
Your version of Excel allows you to read this threaded comment; however, any edits to it will get removed if the file is opened in a newer version of Excel. Learn more: https://go.microsoft.com/fwlink/?linkid=870924
Comment:
    Solid fraction of separated digested cattle slurry, conventional</t>
      </text>
    </comment>
    <comment ref="B34" authorId="58" shapeId="0" xr:uid="{9FFFF470-6AA4-459C-847A-0F6C838D97E8}">
      <text>
        <t>[Threaded comment]
Your version of Excel allows you to read this threaded comment; however, any edits to it will get removed if the file is opened in a newer version of Excel. Learn more: https://go.microsoft.com/fwlink/?linkid=870924
Comment:
    Organic little pig (meat, alive)</t>
      </text>
    </comment>
    <comment ref="AJ34" authorId="59" shapeId="0" xr:uid="{575B13A6-8A38-4885-94C5-F677F78752E8}">
      <text>
        <t>[Threaded comment]
Your version of Excel allows you to read this threaded comment; however, any edits to it will get removed if the file is opened in a newer version of Excel. Learn more: https://go.microsoft.com/fwlink/?linkid=870924
Comment:
    Solid fraction of separated digested pig slurry, conventional</t>
      </text>
    </comment>
    <comment ref="B35" authorId="60" shapeId="0" xr:uid="{37C1327F-74ED-41C0-99F4-D085E3DD42A6}">
      <text>
        <t>[Threaded comment]
Your version of Excel allows you to read this threaded comment; however, any edits to it will get removed if the file is opened in a newer version of Excel. Learn more: https://go.microsoft.com/fwlink/?linkid=870924
Comment:
    Organic slaugther pig (meat, alive)</t>
      </text>
    </comment>
    <comment ref="AJ35" authorId="61" shapeId="0" xr:uid="{9F79E1DF-6D97-4544-BE15-175D4FC3F988}">
      <text>
        <t>[Threaded comment]
Your version of Excel allows you to read this threaded comment; however, any edits to it will get removed if the file is opened in a newer version of Excel. Learn more: https://go.microsoft.com/fwlink/?linkid=870924
Comment:
    Thin fraction of separated digested pig slurry, conventional</t>
      </text>
    </comment>
    <comment ref="B36" authorId="62" shapeId="0" xr:uid="{538518FD-52F8-4DE3-8B10-3F7CD5EAF9C6}">
      <text>
        <t>[Threaded comment]
Your version of Excel allows you to read this threaded comment; however, any edits to it will get removed if the file is opened in a newer version of Excel. Learn more: https://go.microsoft.com/fwlink/?linkid=870924
Comment:
    White protein from extraction of plant protein in a biorefiney plant, conventional</t>
      </text>
    </comment>
    <comment ref="AJ36" authorId="63" shapeId="0" xr:uid="{53D57A33-FA57-4CFB-99AF-439D66FDE6F5}">
      <text>
        <t>[Threaded comment]
Your version of Excel allows you to read this threaded comment; however, any edits to it will get removed if the file is opened in a newer version of Excel. Learn more: https://go.microsoft.com/fwlink/?linkid=870924
Comment:
    Slurry emerged from digested conventional plant biomass and which was not a slurry prior to the Manure storage/biogas module.</t>
      </text>
    </comment>
    <comment ref="B37" authorId="64" shapeId="0" xr:uid="{A6762F6C-C222-4636-8BB8-F4E3C1E67E92}">
      <text>
        <t>[Threaded comment]
Your version of Excel allows you to read this threaded comment; however, any edits to it will get removed if the file is opened in a newer version of Excel. Learn more: https://go.microsoft.com/fwlink/?linkid=870924
Comment:
    White protein from extraction of plant protein in a biorefiney plant, organic</t>
      </text>
    </comment>
    <comment ref="AJ37" authorId="65" shapeId="0" xr:uid="{40DF3088-7F1C-4254-A088-0AEE18DBBBCD}">
      <text>
        <t>[Threaded comment]
Your version of Excel allows you to read this threaded comment; however, any edits to it will get removed if the file is opened in a newer version of Excel. Learn more: https://go.microsoft.com/fwlink/?linkid=870924
Comment:
    Solid fraction of separated slurry emerged from digested conventional plant biomass and which was not a slurry prior to the Manure storage/biogas module.</t>
      </text>
    </comment>
    <comment ref="AJ38" authorId="66" shapeId="0" xr:uid="{D9CE1C65-5F74-4BCD-B545-EE48F03EC189}">
      <text>
        <t>[Threaded comment]
Your version of Excel allows you to read this threaded comment; however, any edits to it will get removed if the file is opened in a newer version of Excel. Learn more: https://go.microsoft.com/fwlink/?linkid=870924
Comment:
    Thin fraction of separated slurry emerged from digested conventional plant biomass and which was not a slurry prior to the Manure storage/biogas module.</t>
      </text>
    </comment>
    <comment ref="AJ39" authorId="67" shapeId="0" xr:uid="{A14BFC2A-8DBA-4B47-A954-2321D2D1ECA3}">
      <text>
        <t>[Threaded comment]
Your version of Excel allows you to read this threaded comment; however, any edits to it will get removed if the file is opened in a newer version of Excel. Learn more: https://go.microsoft.com/fwlink/?linkid=870924
Comment:
    Slurry from little pigs in a stable with two climate sections, conventional</t>
      </text>
    </comment>
    <comment ref="AJ40" authorId="68" shapeId="0" xr:uid="{5FDE6E7D-D1F1-4ED7-80D1-A0845249EA11}">
      <text>
        <t>[Threaded comment]
Your version of Excel allows you to read this threaded comment; however, any edits to it will get removed if the file is opened in a newer version of Excel. Learn more: https://go.microsoft.com/fwlink/?linkid=870924
Comment:
    Slurry from little pigs in a stable with drained floor, conventional</t>
      </text>
    </comment>
    <comment ref="AJ41" authorId="69" shapeId="0" xr:uid="{961E5D1A-523A-4072-9988-7C8F9C3393E7}">
      <text>
        <t>[Threaded comment]
Your version of Excel allows you to read this threaded comment; however, any edits to it will get removed if the file is opened in a newer version of Excel. Learn more: https://go.microsoft.com/fwlink/?linkid=870924
Comment:
    Deep litter from little pigs, conventional</t>
      </text>
    </comment>
    <comment ref="AJ42" authorId="70" shapeId="0" xr:uid="{8DE22B92-3F14-4AB7-BB83-08910C219C13}">
      <text>
        <t>[Threaded comment]
Your version of Excel allows you to read this threaded comment; however, any edits to it will get removed if the file is opened in a newer version of Excel. Learn more: https://go.microsoft.com/fwlink/?linkid=870924
Comment:
    Slurry from dairy cattle in a stable where the cattle are tied, organic</t>
      </text>
    </comment>
    <comment ref="AJ43" authorId="71" shapeId="0" xr:uid="{AEBE28E1-DFCC-4ABF-A12C-BCBEC9FE7275}">
      <text>
        <t>[Threaded comment]
Your version of Excel allows you to read this threaded comment; however, any edits to it will get removed if the file is opened in a newer version of Excel. Learn more: https://go.microsoft.com/fwlink/?linkid=870924
Comment:
    Solid manure from dairy cattle in a stable where the cattle are tied, organic</t>
      </text>
    </comment>
    <comment ref="AJ44" authorId="72" shapeId="0" xr:uid="{FB173909-291C-4417-A2C9-9894E8F84317}">
      <text>
        <t>[Threaded comment]
Your version of Excel allows you to read this threaded comment; however, any edits to it will get removed if the file is opened in a newer version of Excel. Learn more: https://go.microsoft.com/fwlink/?linkid=870924
Comment:
    Urine from dairy cattle in a stable where the cattle are tied, organic</t>
      </text>
    </comment>
    <comment ref="AJ45" authorId="73" shapeId="0" xr:uid="{7C2E0564-0A0B-46F5-897C-41398FDCD637}">
      <text>
        <t>[Threaded comment]
Your version of Excel allows you to read this threaded comment; however, any edits to it will get removed if the file is opened in a newer version of Excel. Learn more: https://go.microsoft.com/fwlink/?linkid=870924
Comment:
    Deep litter from dairy cattle in a stable with solely deep litter, organic</t>
      </text>
    </comment>
    <comment ref="AJ46" authorId="74" shapeId="0" xr:uid="{CE584FB0-3CFB-43CA-B791-8E04ACB4C321}">
      <text>
        <t>[Threaded comment]
Your version of Excel allows you to read this threaded comment; however, any edits to it will get removed if the file is opened in a newer version of Excel. Learn more: https://go.microsoft.com/fwlink/?linkid=870924
Comment:
    Deep litter from dairy cattle in a stable with partly deep litter, organic</t>
      </text>
    </comment>
    <comment ref="AJ47" authorId="75" shapeId="0" xr:uid="{135A8CF5-3FFD-4220-A87F-01ECEEF178A6}">
      <text>
        <t>[Threaded comment]
Your version of Excel allows you to read this threaded comment; however, any edits to it will get removed if the file is opened in a newer version of Excel. Learn more: https://go.microsoft.com/fwlink/?linkid=870924
Comment:
    Slurry from dairy cattle in a stable with cubicles and slatted floor, organic</t>
      </text>
    </comment>
    <comment ref="AJ48" authorId="76" shapeId="0" xr:uid="{94E4CB68-0C79-4111-B8BB-C5DBBD59980E}">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solid floor, organic</t>
      </text>
    </comment>
    <comment ref="AJ49" authorId="77" shapeId="0" xr:uid="{07605D4C-A3A9-4028-89A8-AAACDB79DE70}">
      <text>
        <t>[Threaded comment]
Your version of Excel allows you to read this threaded comment; however, any edits to it will get removed if the file is opened in a newer version of Excel. Learn more: https://go.microsoft.com/fwlink/?linkid=870924
Comment:
    Manure from dairy cattle deposited on the field, organic</t>
      </text>
    </comment>
    <comment ref="AJ50" authorId="78" shapeId="0" xr:uid="{426164F7-B462-4750-976D-A13C3176916F}">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solid floor, organic</t>
      </text>
    </comment>
    <comment ref="AJ51" authorId="79" shapeId="0" xr:uid="{1316541F-A90A-4C31-BD76-4A6CC0975B03}">
      <text>
        <t>[Threaded comment]
Your version of Excel allows you to read this threaded comment; however, any edits to it will get removed if the file is opened in a newer version of Excel. Learn more: https://go.microsoft.com/fwlink/?linkid=870924
Comment:
    Slurry from dairy cattle in a stable with cubicles and drained floor, organic</t>
      </text>
    </comment>
    <comment ref="AJ52" authorId="80" shapeId="0" xr:uid="{9AFEBA09-2478-426A-82B9-CB08D7E1115C}">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slatted floor (channel, line winch), organic</t>
      </text>
    </comment>
    <comment ref="AJ53" authorId="81" shapeId="0" xr:uid="{8F9F6B4D-58B9-4B2D-BC9F-616953D14E20}">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slatted floor (channel, backwash or ring channel), organic</t>
      </text>
    </comment>
    <comment ref="AJ54" authorId="82" shapeId="0" xr:uid="{7646C497-E684-40EB-A15B-003CEDAD6FE2}">
      <text>
        <t>[Threaded comment]
Your version of Excel allows you to read this threaded comment; however, any edits to it will get removed if the file is opened in a newer version of Excel. Learn more: https://go.microsoft.com/fwlink/?linkid=870924
Comment:
    Slurry from dairy cattle in a stable with deep litter and drained floor, organic</t>
      </text>
    </comment>
    <comment ref="AJ55" authorId="83" shapeId="0" xr:uid="{A6A5C4CE-6949-45A1-9599-2F878557EBB7}">
      <text>
        <t>[Threaded comment]
Your version of Excel allows you to read this threaded comment; however, any edits to it will get removed if the file is opened in a newer version of Excel. Learn more: https://go.microsoft.com/fwlink/?linkid=870924
Comment:
    Slurry from slaugther pigs in a stable with partly slatted floor and 50-75% solid floor, conventional</t>
      </text>
    </comment>
    <comment ref="AJ56" authorId="84" shapeId="0" xr:uid="{40B036EC-B915-4007-9935-F8272B16A487}">
      <text>
        <t>[Threaded comment]
Your version of Excel allows you to read this threaded comment; however, any edits to it will get removed if the file is opened in a newer version of Excel. Learn more: https://go.microsoft.com/fwlink/?linkid=870924
Comment:
    Slurry from slaugther pigs in a stable with partly slatted floor and 25-49% solid floor, conventional</t>
      </text>
    </comment>
    <comment ref="AJ57" authorId="85" shapeId="0" xr:uid="{92877ABB-ECCD-436F-BC44-5D0772059AB6}">
      <text>
        <t>[Threaded comment]
Your version of Excel allows you to read this threaded comment; however, any edits to it will get removed if the file is opened in a newer version of Excel. Learn more: https://go.microsoft.com/fwlink/?linkid=870924
Comment:
    Slurry from slaugther pigs in a stable with ⅓ drained floor and ⅔ slatted floor, conventional</t>
      </text>
    </comment>
    <comment ref="AJ58" authorId="86" shapeId="0" xr:uid="{F685D990-0286-40E8-9C0D-3904BCA42EA8}">
      <text>
        <t>[Threaded comment]
Your version of Excel allows you to read this threaded comment; however, any edits to it will get removed if the file is opened in a newer version of Excel. Learn more: https://go.microsoft.com/fwlink/?linkid=870924
Comment:
    Deep litter from slaughter pigs, conventional</t>
      </text>
    </comment>
    <comment ref="AJ59" authorId="87" shapeId="0" xr:uid="{D5FC1779-5DA9-4EDF-804C-B665C421095F}">
      <text>
        <t>[Threaded comment]
Your version of Excel allows you to read this threaded comment; however, any edits to it will get removed if the file is opened in a newer version of Excel. Learn more: https://go.microsoft.com/fwlink/?linkid=870924
Comment:
    Slurry from heifers in a stable where the heifers are tied, conventional</t>
      </text>
    </comment>
    <comment ref="AJ60" authorId="88" shapeId="0" xr:uid="{DBFC0E0F-6E89-4FAA-92DB-2E0D2D072D03}">
      <text>
        <t>[Threaded comment]
Your version of Excel allows you to read this threaded comment; however, any edits to it will get removed if the file is opened in a newer version of Excel. Learn more: https://go.microsoft.com/fwlink/?linkid=870924
Comment:
    Solid manure from heifers in a stable where the heifers are tied, conventional</t>
      </text>
    </comment>
    <comment ref="AJ61" authorId="89" shapeId="0" xr:uid="{F0E3C1E3-142D-4908-A1F4-EE514029A4B6}">
      <text>
        <t>[Threaded comment]
Your version of Excel allows you to read this threaded comment; however, any edits to it will get removed if the file is opened in a newer version of Excel. Learn more: https://go.microsoft.com/fwlink/?linkid=870924
Comment:
    Urine from heifers in a stable where the heifers are tied, conventional</t>
      </text>
    </comment>
    <comment ref="AJ62" authorId="90" shapeId="0" xr:uid="{5243D09F-E3E0-4F0D-982B-7F4D43450DBB}">
      <text>
        <t>[Threaded comment]
Your version of Excel allows you to read this threaded comment; however, any edits to it will get removed if the file is opened in a newer version of Excel. Learn more: https://go.microsoft.com/fwlink/?linkid=870924
Comment:
    Deep litter from heifers in a stable with solely deep litter, conventional</t>
      </text>
    </comment>
    <comment ref="AJ63" authorId="91" shapeId="0" xr:uid="{5E96BA35-822B-41EA-BFF5-927F01574746}">
      <text>
        <t>[Threaded comment]
Your version of Excel allows you to read this threaded comment; however, any edits to it will get removed if the file is opened in a newer version of Excel. Learn more: https://go.microsoft.com/fwlink/?linkid=870924
Comment:
    Deep litter from heifers in a stable with partly deep litter, conventional</t>
      </text>
    </comment>
    <comment ref="AJ64" authorId="92" shapeId="0" xr:uid="{1E28533E-2932-48DD-9255-2B57FE1D7CC8}">
      <text>
        <t>[Threaded comment]
Your version of Excel allows you to read this threaded comment; however, any edits to it will get removed if the file is opened in a newer version of Excel. Learn more: https://go.microsoft.com/fwlink/?linkid=870924
Comment:
    Slurry from heifers in a stable with cubicles and slatted floor, conventional</t>
      </text>
    </comment>
    <comment ref="AJ65" authorId="93" shapeId="0" xr:uid="{D5314976-F4EA-49BC-A662-44042C9CCC2E}">
      <text>
        <t>[Threaded comment]
Your version of Excel allows you to read this threaded comment; however, any edits to it will get removed if the file is opened in a newer version of Excel. Learn more: https://go.microsoft.com/fwlink/?linkid=870924
Comment:
    Slurry from heifers in a stable with deep litter and solid floor, conventional</t>
      </text>
    </comment>
    <comment ref="AJ66" authorId="94" shapeId="0" xr:uid="{4ED55CCD-B206-477B-AF11-6F45680DD6D2}">
      <text>
        <t>[Threaded comment]
Your version of Excel allows you to read this threaded comment; however, any edits to it will get removed if the file is opened in a newer version of Excel. Learn more: https://go.microsoft.com/fwlink/?linkid=870924
Comment:
    Manure from heifers deposited on the field, conventional</t>
      </text>
    </comment>
    <comment ref="AJ67" authorId="95" shapeId="0" xr:uid="{AA09BBFD-D80A-48F8-8583-FE568E0A5FC5}">
      <text>
        <t>[Threaded comment]
Your version of Excel allows you to read this threaded comment; however, any edits to it will get removed if the file is opened in a newer version of Excel. Learn more: https://go.microsoft.com/fwlink/?linkid=870924
Comment:
    Slurry from heifers in a stable with cubicles and solid floor, conventional</t>
      </text>
    </comment>
    <comment ref="AJ68" authorId="96" shapeId="0" xr:uid="{63D09225-B5AB-4A0A-B1CC-3158B98DD15A}">
      <text>
        <t>[Threaded comment]
Your version of Excel allows you to read this threaded comment; however, any edits to it will get removed if the file is opened in a newer version of Excel. Learn more: https://go.microsoft.com/fwlink/?linkid=870924
Comment:
    Slurry from heifers in a stable with cubicles and drained floor, conventional</t>
      </text>
    </comment>
    <comment ref="AJ69" authorId="97" shapeId="0" xr:uid="{A019C540-6721-478C-8778-B7CD06AB9C76}">
      <text>
        <t>[Threaded comment]
Your version of Excel allows you to read this threaded comment; however, any edits to it will get removed if the file is opened in a newer version of Excel. Learn more: https://go.microsoft.com/fwlink/?linkid=870924
Comment:
    Slurry from heifers in a stable with deep litter and slatted floor (channel, line winch), conventional</t>
      </text>
    </comment>
    <comment ref="AJ70" authorId="98" shapeId="0" xr:uid="{FC6063B6-A216-4B73-B35F-31575F0F9BC7}">
      <text>
        <t>[Threaded comment]
Your version of Excel allows you to read this threaded comment; however, any edits to it will get removed if the file is opened in a newer version of Excel. Learn more: https://go.microsoft.com/fwlink/?linkid=870924
Comment:
    Slurry from heifers in a stable with deep litter and slatted floor (channel, backwash or ring channel), conventional</t>
      </text>
    </comment>
    <comment ref="AJ71" authorId="99" shapeId="0" xr:uid="{91316BE1-015D-402A-A9E1-3BB36608B75C}">
      <text>
        <t>[Threaded comment]
Your version of Excel allows you to read this threaded comment; however, any edits to it will get removed if the file is opened in a newer version of Excel. Learn more: https://go.microsoft.com/fwlink/?linkid=870924
Comment:
    Slurry from heifers in a stable with slatted floor, conventional</t>
      </text>
    </comment>
    <comment ref="AJ72" authorId="100" shapeId="0" xr:uid="{D2326D21-14D2-4AA8-9E72-1BDE3D15E948}">
      <text>
        <t>[Threaded comment]
Your version of Excel allows you to read this threaded comment; however, any edits to it will get removed if the file is opened in a newer version of Excel. Learn more: https://go.microsoft.com/fwlink/?linkid=870924
Comment:
    Slurry from heifers in a stable where the heifers are tied, organic</t>
      </text>
    </comment>
    <comment ref="AJ73" authorId="101" shapeId="0" xr:uid="{633A0C85-35AC-4624-B7A8-CE9BFC598D0A}">
      <text>
        <t>[Threaded comment]
Your version of Excel allows you to read this threaded comment; however, any edits to it will get removed if the file is opened in a newer version of Excel. Learn more: https://go.microsoft.com/fwlink/?linkid=870924
Comment:
    Solid manure from heifers in a stable where the heifers are tied, organic</t>
      </text>
    </comment>
    <comment ref="AJ74" authorId="102" shapeId="0" xr:uid="{EBA3AACC-C4ED-41CC-966B-6B7EA66816EE}">
      <text>
        <t>[Threaded comment]
Your version of Excel allows you to read this threaded comment; however, any edits to it will get removed if the file is opened in a newer version of Excel. Learn more: https://go.microsoft.com/fwlink/?linkid=870924
Comment:
    Urine from heifers in a stable where the heifers are tied, organic</t>
      </text>
    </comment>
    <comment ref="AJ75" authorId="103" shapeId="0" xr:uid="{656EBF7C-F60C-4C98-A5FA-3480A052465C}">
      <text>
        <t>[Threaded comment]
Your version of Excel allows you to read this threaded comment; however, any edits to it will get removed if the file is opened in a newer version of Excel. Learn more: https://go.microsoft.com/fwlink/?linkid=870924
Comment:
    Deep litter from heifers in a stable with soeley deep litter, organic</t>
      </text>
    </comment>
    <comment ref="AJ76" authorId="104" shapeId="0" xr:uid="{A6D5BBD1-C89C-4916-822A-B7D49696D9B7}">
      <text>
        <t>[Threaded comment]
Your version of Excel allows you to read this threaded comment; however, any edits to it will get removed if the file is opened in a newer version of Excel. Learn more: https://go.microsoft.com/fwlink/?linkid=870924
Comment:
    Deep litter from heifers in a stable with partly deep litter, organic</t>
      </text>
    </comment>
    <comment ref="AJ77" authorId="105" shapeId="0" xr:uid="{46CDE189-AE03-4A47-874A-E27D76826D88}">
      <text>
        <t>[Threaded comment]
Your version of Excel allows you to read this threaded comment; however, any edits to it will get removed if the file is opened in a newer version of Excel. Learn more: https://go.microsoft.com/fwlink/?linkid=870924
Comment:
    Slurry from heifers in a stable with cubicles and slatted floor, organic</t>
      </text>
    </comment>
    <comment ref="AJ78" authorId="106" shapeId="0" xr:uid="{19EB494F-FAE2-4F2A-B576-18AE201CD877}">
      <text>
        <t>[Threaded comment]
Your version of Excel allows you to read this threaded comment; however, any edits to it will get removed if the file is opened in a newer version of Excel. Learn more: https://go.microsoft.com/fwlink/?linkid=870924
Comment:
    Slurry from heifers in a stable with deep litter and solid floor, organic</t>
      </text>
    </comment>
    <comment ref="AJ79" authorId="107" shapeId="0" xr:uid="{7A42F989-804A-4109-9BB5-569A6B5A0588}">
      <text>
        <t>[Threaded comment]
Your version of Excel allows you to read this threaded comment; however, any edits to it will get removed if the file is opened in a newer version of Excel. Learn more: https://go.microsoft.com/fwlink/?linkid=870924
Comment:
    Manure from heifers deposited on the field, organic</t>
      </text>
    </comment>
    <comment ref="AJ80" authorId="108" shapeId="0" xr:uid="{E3CFB146-5F4E-4F61-AC25-F9A6EC13B2DC}">
      <text>
        <t>[Threaded comment]
Your version of Excel allows you to read this threaded comment; however, any edits to it will get removed if the file is opened in a newer version of Excel. Learn more: https://go.microsoft.com/fwlink/?linkid=870924
Comment:
    Slurry from heifers in a stable with cubicles and solid floor, organic</t>
      </text>
    </comment>
    <comment ref="AJ81" authorId="109" shapeId="0" xr:uid="{5CEAF53A-EE97-4741-9206-6D77107D82FF}">
      <text>
        <t>[Threaded comment]
Your version of Excel allows you to read this threaded comment; however, any edits to it will get removed if the file is opened in a newer version of Excel. Learn more: https://go.microsoft.com/fwlink/?linkid=870924
Comment:
    Slurry from heifers in a stable with cubicles and drained floor, organic</t>
      </text>
    </comment>
    <comment ref="AJ82" authorId="110" shapeId="0" xr:uid="{CF6207F4-AEDF-4CEA-86F9-BCEF805BE041}">
      <text>
        <t>[Threaded comment]
Your version of Excel allows you to read this threaded comment; however, any edits to it will get removed if the file is opened in a newer version of Excel. Learn more: https://go.microsoft.com/fwlink/?linkid=870924
Comment:
    Slurry from heifers in a stable with deep litter and slatted floor (channel, line winch), organic</t>
      </text>
    </comment>
    <comment ref="AJ83" authorId="111" shapeId="0" xr:uid="{055E706B-3C8B-4BDF-A680-A762FF0A507D}">
      <text>
        <t>[Threaded comment]
Your version of Excel allows you to read this threaded comment; however, any edits to it will get removed if the file is opened in a newer version of Excel. Learn more: https://go.microsoft.com/fwlink/?linkid=870924
Comment:
    Slurry from heifers in a stable with deep litter and slatted floor (channel, backwash or ring channel), organic</t>
      </text>
    </comment>
    <comment ref="AJ84" authorId="112" shapeId="0" xr:uid="{B77E247D-03CF-4B68-9BD8-6385233D2F8D}">
      <text>
        <t>[Threaded comment]
Your version of Excel allows you to read this threaded comment; however, any edits to it will get removed if the file is opened in a newer version of Excel. Learn more: https://go.microsoft.com/fwlink/?linkid=870924
Comment:
    Slurry from heifers in a stable with slatted floor, organic</t>
      </text>
    </comment>
    <comment ref="AJ85" authorId="113" shapeId="0" xr:uid="{9AA18231-55B5-43B1-B847-07CCFB069D8D}">
      <text>
        <t>[Threaded comment]
Your version of Excel allows you to read this threaded comment; however, any edits to it will get removed if the file is opened in a newer version of Excel. Learn more: https://go.microsoft.com/fwlink/?linkid=870924
Comment:
    Slurry from bulls in a stable where the bulls are tied, conventional</t>
      </text>
    </comment>
    <comment ref="AJ86" authorId="114" shapeId="0" xr:uid="{C468B0B8-5799-4807-B7BD-E8FF7D6DC63C}">
      <text>
        <t>[Threaded comment]
Your version of Excel allows you to read this threaded comment; however, any edits to it will get removed if the file is opened in a newer version of Excel. Learn more: https://go.microsoft.com/fwlink/?linkid=870924
Comment:
    Solid manure from bulls in a stable where the bulls are tied, conventional</t>
      </text>
    </comment>
    <comment ref="AJ87" authorId="115" shapeId="0" xr:uid="{E6D09013-A95D-4FE2-AC3D-879F031CDF67}">
      <text>
        <t>[Threaded comment]
Your version of Excel allows you to read this threaded comment; however, any edits to it will get removed if the file is opened in a newer version of Excel. Learn more: https://go.microsoft.com/fwlink/?linkid=870924
Comment:
    Urine from bulls in a stable where the bulls are tied, conventional</t>
      </text>
    </comment>
    <comment ref="AJ88" authorId="116" shapeId="0" xr:uid="{158FC3E3-C186-4A2C-AC10-F724CC4A4C5A}">
      <text>
        <t>[Threaded comment]
Your version of Excel allows you to read this threaded comment; however, any edits to it will get removed if the file is opened in a newer version of Excel. Learn more: https://go.microsoft.com/fwlink/?linkid=870924
Comment:
    Deep litter from bulls in a stable with solely deep litter, conventional</t>
      </text>
    </comment>
    <comment ref="AJ89" authorId="117" shapeId="0" xr:uid="{C45F8ED2-B4CD-403C-85CB-AAC0D47FF3D9}">
      <text>
        <t>[Threaded comment]
Your version of Excel allows you to read this threaded comment; however, any edits to it will get removed if the file is opened in a newer version of Excel. Learn more: https://go.microsoft.com/fwlink/?linkid=870924
Comment:
    Deep litter from bulls in a stable with partly deep litter, conventional</t>
      </text>
    </comment>
    <comment ref="AJ90" authorId="118" shapeId="0" xr:uid="{8DA32521-F371-4111-8B3F-040BE01EF5AE}">
      <text>
        <t>[Threaded comment]
Your version of Excel allows you to read this threaded comment; however, any edits to it will get removed if the file is opened in a newer version of Excel. Learn more: https://go.microsoft.com/fwlink/?linkid=870924
Comment:
    Slurry from bulls in a stable with cubicles and slatted floor, conventional</t>
      </text>
    </comment>
    <comment ref="AJ91" authorId="119" shapeId="0" xr:uid="{EEFA2387-60A7-487F-9ADB-588436EAA57B}">
      <text>
        <t>[Threaded comment]
Your version of Excel allows you to read this threaded comment; however, any edits to it will get removed if the file is opened in a newer version of Excel. Learn more: https://go.microsoft.com/fwlink/?linkid=870924
Comment:
    Slurry from bulls in a stable with deep litter and solid floor, conventional</t>
      </text>
    </comment>
    <comment ref="AJ92" authorId="120" shapeId="0" xr:uid="{344DDAF6-70BE-44DA-801A-8AB3376CF5E8}">
      <text>
        <t>[Threaded comment]
Your version of Excel allows you to read this threaded comment; however, any edits to it will get removed if the file is opened in a newer version of Excel. Learn more: https://go.microsoft.com/fwlink/?linkid=870924
Comment:
    Manure from bulls deposited on the field, conventional</t>
      </text>
    </comment>
    <comment ref="AJ93" authorId="121" shapeId="0" xr:uid="{917CBBA4-631B-4A38-95E2-01EE217CD68C}">
      <text>
        <t>[Threaded comment]
Your version of Excel allows you to read this threaded comment; however, any edits to it will get removed if the file is opened in a newer version of Excel. Learn more: https://go.microsoft.com/fwlink/?linkid=870924
Comment:
    Slurry from bulls in a stable with cubicles and solid floor, conventional</t>
      </text>
    </comment>
    <comment ref="AJ94" authorId="122" shapeId="0" xr:uid="{7E4A8DD1-9D93-4DFB-A459-7BCDF3110249}">
      <text>
        <t>[Threaded comment]
Your version of Excel allows you to read this threaded comment; however, any edits to it will get removed if the file is opened in a newer version of Excel. Learn more: https://go.microsoft.com/fwlink/?linkid=870924
Comment:
    Slurry from bulls in a stable with cubicles and drained floor, conventional</t>
      </text>
    </comment>
    <comment ref="AJ95" authorId="123" shapeId="0" xr:uid="{97CFD5CC-F70F-4F82-BFCC-6100F65D05CB}">
      <text>
        <t>[Threaded comment]
Your version of Excel allows you to read this threaded comment; however, any edits to it will get removed if the file is opened in a newer version of Excel. Learn more: https://go.microsoft.com/fwlink/?linkid=870924
Comment:
    Slurry from bulls in a stable with deep litter and slatted floor (channel, line winch), conventional</t>
      </text>
    </comment>
    <comment ref="AJ96" authorId="124" shapeId="0" xr:uid="{9A02F9F3-4DA1-46C4-8868-DD930EFAF490}">
      <text>
        <t>[Threaded comment]
Your version of Excel allows you to read this threaded comment; however, any edits to it will get removed if the file is opened in a newer version of Excel. Learn more: https://go.microsoft.com/fwlink/?linkid=870924
Comment:
    Slurry from bulls in a stable with deep litter and slatted floor (channel, backwash or ring channel), conventional</t>
      </text>
    </comment>
    <comment ref="AJ97" authorId="125" shapeId="0" xr:uid="{00D53A04-7FC9-42CC-A449-813629AC6DC3}">
      <text>
        <t>[Threaded comment]
Your version of Excel allows you to read this threaded comment; however, any edits to it will get removed if the file is opened in a newer version of Excel. Learn more: https://go.microsoft.com/fwlink/?linkid=870924
Comment:
    Slurry from bulls in a stable with slatted floor, conventional</t>
      </text>
    </comment>
    <comment ref="AJ98" authorId="126" shapeId="0" xr:uid="{4EF82FFB-BD8B-48BA-8A24-5DB8E1CF62B7}">
      <text>
        <t>[Threaded comment]
Your version of Excel allows you to read this threaded comment; however, any edits to it will get removed if the file is opened in a newer version of Excel. Learn more: https://go.microsoft.com/fwlink/?linkid=870924
Comment:
    Deep litter from bulls in a stable with solely deep litter, organic</t>
      </text>
    </comment>
    <comment ref="AJ99" authorId="127" shapeId="0" xr:uid="{A324DE40-52C4-49C8-A3AA-5D841916E3BF}">
      <text>
        <t>[Threaded comment]
Your version of Excel allows you to read this threaded comment; however, any edits to it will get removed if the file is opened in a newer version of Excel. Learn more: https://go.microsoft.com/fwlink/?linkid=870924
Comment:
    Deep litter from bulls in a stable with partly deep litter, organic</t>
      </text>
    </comment>
    <comment ref="AJ100" authorId="128" shapeId="0" xr:uid="{C59DBDCC-2DA9-412C-BBBF-646BC72715E8}">
      <text>
        <t>[Threaded comment]
Your version of Excel allows you to read this threaded comment; however, any edits to it will get removed if the file is opened in a newer version of Excel. Learn more: https://go.microsoft.com/fwlink/?linkid=870924
Comment:
    Slurry from bulls in a stable with cubicles and slatted floor, organic</t>
      </text>
    </comment>
    <comment ref="AJ101" authorId="129" shapeId="0" xr:uid="{595EFB5E-687C-4022-8DF5-8543002FC365}">
      <text>
        <t>[Threaded comment]
Your version of Excel allows you to read this threaded comment; however, any edits to it will get removed if the file is opened in a newer version of Excel. Learn more: https://go.microsoft.com/fwlink/?linkid=870924
Comment:
    Slurry from bulls in a stable with deep litter and solid floor, organic</t>
      </text>
    </comment>
    <comment ref="AJ102" authorId="130" shapeId="0" xr:uid="{CCD3BC19-5FAA-4EDB-AF17-09902124FD6B}">
      <text>
        <t>[Threaded comment]
Your version of Excel allows you to read this threaded comment; however, any edits to it will get removed if the file is opened in a newer version of Excel. Learn more: https://go.microsoft.com/fwlink/?linkid=870924
Comment:
    Manure from bulls deposited on the field, organic</t>
      </text>
    </comment>
    <comment ref="AJ103" authorId="131" shapeId="0" xr:uid="{8E1E151A-43D4-41D1-BC88-D7BC6AC5FC51}">
      <text>
        <t>[Threaded comment]
Your version of Excel allows you to read this threaded comment; however, any edits to it will get removed if the file is opened in a newer version of Excel. Learn more: https://go.microsoft.com/fwlink/?linkid=870924
Comment:
    Slurry from bulls in a stable with cubicles and solid floor, organic</t>
      </text>
    </comment>
    <comment ref="AJ104" authorId="132" shapeId="0" xr:uid="{076C53C4-BEE7-4A52-B486-067C83AD932B}">
      <text>
        <t>[Threaded comment]
Your version of Excel allows you to read this threaded comment; however, any edits to it will get removed if the file is opened in a newer version of Excel. Learn more: https://go.microsoft.com/fwlink/?linkid=870924
Comment:
    Slurry from bulls in a stable with deep litter and slatted floor (channel, line winch), organic</t>
      </text>
    </comment>
    <comment ref="AJ105" authorId="133" shapeId="0" xr:uid="{5C7A2A79-1A48-4560-8AF6-0CC94E0BADC6}">
      <text>
        <t>[Threaded comment]
Your version of Excel allows you to read this threaded comment; however, any edits to it will get removed if the file is opened in a newer version of Excel. Learn more: https://go.microsoft.com/fwlink/?linkid=870924
Comment:
    Slurry from bulls in a stable with deep litter and slatted floor (channel, backwash or ring channel), organic</t>
      </text>
    </comment>
    <comment ref="AJ106" authorId="134" shapeId="0" xr:uid="{0FF201EF-2AC3-4F8B-BA2D-A8A354FFEF72}">
      <text>
        <t>[Threaded comment]
Your version of Excel allows you to read this threaded comment; however, any edits to it will get removed if the file is opened in a newer version of Excel. Learn more: https://go.microsoft.com/fwlink/?linkid=870924
Comment:
    Slurry from bulls in a stable with slatted floor, organic</t>
      </text>
    </comment>
    <comment ref="AJ107" authorId="135" shapeId="0" xr:uid="{BFE979FC-777C-462B-9458-87C2CA0123EB}">
      <text>
        <t>[Threaded comment]
Your version of Excel allows you to read this threaded comment; however, any edits to it will get removed if the file is opened in a newer version of Excel. Learn more: https://go.microsoft.com/fwlink/?linkid=870924
Comment:
    Conventional straw chopped in the field</t>
      </text>
    </comment>
    <comment ref="AJ108" authorId="136" shapeId="0" xr:uid="{DAF7A158-5A55-4F95-B60D-4CC62A85173B}">
      <text>
        <t>[Threaded comment]
Your version of Excel allows you to read this threaded comment; however, any edits to it will get removed if the file is opened in a newer version of Excel. Learn more: https://go.microsoft.com/fwlink/?linkid=870924
Comment:
    Conventional rape cake protein feed</t>
      </text>
    </comment>
    <comment ref="AJ109" authorId="137" shapeId="0" xr:uid="{70FB09AC-D51D-4BD4-A7A7-0EE0C52CEB6D}">
      <text>
        <t>[Threaded comment]
Your version of Excel allows you to read this threaded comment; however, any edits to it will get removed if the file is opened in a newer version of Excel. Learn more: https://go.microsoft.com/fwlink/?linkid=870924
Comment:
    Feed protein extracted from conventional various types of green biomass</t>
      </text>
    </comment>
    <comment ref="AJ110" authorId="138" shapeId="0" xr:uid="{B889778F-B775-4172-B59D-EEA8C817E7C8}">
      <text>
        <t>[Threaded comment]
Your version of Excel allows you to read this threaded comment; however, any edits to it will get removed if the file is opened in a newer version of Excel. Learn more: https://go.microsoft.com/fwlink/?linkid=870924
Comment:
    The solid fraction from biorefinery processing of conventional various types of green biomass</t>
      </text>
    </comment>
    <comment ref="AJ111" authorId="139" shapeId="0" xr:uid="{B9A1FBDB-87E3-452D-8731-253F4DE01182}">
      <text>
        <t>[Threaded comment]
Your version of Excel allows you to read this threaded comment; however, any edits to it will get removed if the file is opened in a newer version of Excel. Learn more: https://go.microsoft.com/fwlink/?linkid=870924
Comment:
    The liquid side stream from precipitation af proteins at the biorefinery process of conventional various types of green biomass</t>
      </text>
    </comment>
    <comment ref="AJ112" authorId="140" shapeId="0" xr:uid="{5B7D687D-37B3-4DB0-8251-6471DD238D65}">
      <text>
        <t>[Threaded comment]
Your version of Excel allows you to read this threaded comment; however, any edits to it will get removed if the file is opened in a newer version of Excel. Learn more: https://go.microsoft.com/fwlink/?linkid=870924
Comment:
    Biochar produced fro conventional straw</t>
      </text>
    </comment>
    <comment ref="AJ113" authorId="141" shapeId="0" xr:uid="{006234B5-FDB5-4371-9EB8-E431CE975BD6}">
      <text>
        <t>[Threaded comment]
Your version of Excel allows you to read this threaded comment; however, any edits to it will get removed if the file is opened in a newer version of Excel. Learn more: https://go.microsoft.com/fwlink/?linkid=870924
Comment:
    Any kind of loss that does not need a specifc product</t>
      </text>
    </comment>
    <comment ref="AJ114" authorId="142" shapeId="0" xr:uid="{D1B74DED-4E94-485A-8532-6860AD69573B}">
      <text>
        <t>[Threaded comment]
Your version of Excel allows you to read this threaded comment; however, any edits to it will get removed if the file is opened in a newer version of Excel. Learn more: https://go.microsoft.com/fwlink/?linkid=870924
Comment:
    Energy corrected milk from heavy breed dairy cows, conventional</t>
      </text>
    </comment>
    <comment ref="AJ115" authorId="143" shapeId="0" xr:uid="{C0EA65E3-ACA1-4AB7-B312-1F90E3A5F80E}">
      <text>
        <t>[Threaded comment]
Your version of Excel allows you to read this threaded comment; however, any edits to it will get removed if the file is opened in a newer version of Excel. Learn more: https://go.microsoft.com/fwlink/?linkid=870924
Comment:
    Energy corrected milk from jersey dairy cows, conventional</t>
      </text>
    </comment>
    <comment ref="AJ116" authorId="144" shapeId="0" xr:uid="{6EC2848D-B7DD-4795-9D9E-FCE88478416D}">
      <text>
        <t>[Threaded comment]
Your version of Excel allows you to read this threaded comment; however, any edits to it will get removed if the file is opened in a newer version of Excel. Learn more: https://go.microsoft.com/fwlink/?linkid=870924
Comment:
    Grass in grazed fields lost due to e.g., trampling, conventional</t>
      </text>
    </comment>
    <comment ref="AJ117" authorId="145" shapeId="0" xr:uid="{68414C09-5FEA-4A27-841A-80438C3348A0}">
      <text>
        <t>[Threaded comment]
Your version of Excel allows you to read this threaded comment; however, any edits to it will get removed if the file is opened in a newer version of Excel. Learn more: https://go.microsoft.com/fwlink/?linkid=870924
Comment:
    Biochar produced from manure fibers (solid fraction from separation), conventional</t>
      </text>
    </comment>
    <comment ref="AJ118" authorId="146" shapeId="0" xr:uid="{22191AB3-472A-4D41-BA51-2F399786E60E}">
      <text>
        <t>[Threaded comment]
Your version of Excel allows you to read this threaded comment; however, any edits to it will get removed if the file is opened in a newer version of Excel. Learn more: https://go.microsoft.com/fwlink/?linkid=870924
Comment:
    Grass in grazed fields lost due to e.g., trampling, organic</t>
      </text>
    </comment>
    <comment ref="AJ119" authorId="147" shapeId="0" xr:uid="{48BFFFFD-66BF-4254-A5DA-E82E3CF3A446}">
      <text>
        <t>[Threaded comment]
Your version of Excel allows you to read this threaded comment; however, any edits to it will get removed if the file is opened in a newer version of Excel. Learn more: https://go.microsoft.com/fwlink/?linkid=870924
Comment:
    Energy corrected milk from heavy breed dairy cows, organic</t>
      </text>
    </comment>
    <comment ref="AJ120" authorId="148" shapeId="0" xr:uid="{19467D8E-FB5F-4C0E-AAD7-DF82AFD25BA7}">
      <text>
        <t>[Threaded comment]
Your version of Excel allows you to read this threaded comment; however, any edits to it will get removed if the file is opened in a newer version of Excel. Learn more: https://go.microsoft.com/fwlink/?linkid=870924
Comment:
    Energy corrected milk from jersey dairy cows, organic</t>
      </text>
    </comment>
    <comment ref="AJ121" authorId="149" shapeId="0" xr:uid="{1E8BD0CB-386B-42C6-99DE-A54C1C134AFC}">
      <text>
        <t>[Threaded comment]
Your version of Excel allows you to read this threaded comment; however, any edits to it will get removed if the file is opened in a newer version of Excel. Learn more: https://go.microsoft.com/fwlink/?linkid=870924
Comment:
    Feed protein extracted from organic various types of green biomass</t>
      </text>
    </comment>
    <comment ref="AJ122" authorId="150" shapeId="0" xr:uid="{4C156DDB-3CCB-4B91-9EDB-28A9A67A731E}">
      <text>
        <t>[Threaded comment]
Your version of Excel allows you to read this threaded comment; however, any edits to it will get removed if the file is opened in a newer version of Excel. Learn more: https://go.microsoft.com/fwlink/?linkid=870924
Comment:
    The solid fraction from biorefinery processing of organic various types of green biomass</t>
      </text>
    </comment>
    <comment ref="AJ123" authorId="151" shapeId="0" xr:uid="{30396F52-3105-4B6E-A2CC-A4911061764F}">
      <text>
        <t>[Threaded comment]
Your version of Excel allows you to read this threaded comment; however, any edits to it will get removed if the file is opened in a newer version of Excel. Learn more: https://go.microsoft.com/fwlink/?linkid=870924
Comment:
    The liquid side stream from precipitation af proteins at the biorefinery process of organic various types of green biomass</t>
      </text>
    </comment>
    <comment ref="AJ124" authorId="152" shapeId="0" xr:uid="{5B5D7124-1890-4EF3-977A-FB684C0BC348}">
      <text>
        <t>[Threaded comment]
Your version of Excel allows you to read this threaded comment; however, any edits to it will get removed if the file is opened in a newer version of Excel. Learn more: https://go.microsoft.com/fwlink/?linkid=870924
Comment:
    Organic rape cake protein feed</t>
      </text>
    </comment>
    <comment ref="AJ127" authorId="153" shapeId="0" xr:uid="{9BD0747E-CB90-4230-9BED-CEF0A200E8CD}">
      <text>
        <t>[Threaded comment]
Your version of Excel allows you to read this threaded comment; however, any edits to it will get removed if the file is opened in a newer version of Excel. Learn more: https://go.microsoft.com/fwlink/?linkid=870924
Comment:
    Molasses produced from conventional sugar beets aimed for human consumption</t>
      </text>
    </comment>
    <comment ref="AJ128" authorId="154" shapeId="0" xr:uid="{DA4211ED-E585-40CB-BEDC-4BF5162BB0FB}">
      <text>
        <t>[Threaded comment]
Your version of Excel allows you to read this threaded comment; however, any edits to it will get removed if the file is opened in a newer version of Excel. Learn more: https://go.microsoft.com/fwlink/?linkid=870924
Comment:
    Molasses produced from conventional sugar beets aimed for feed purposes</t>
      </text>
    </comment>
    <comment ref="AJ129" authorId="155" shapeId="0" xr:uid="{70BA1B59-C1B8-4E94-B364-9A38C6A384B2}">
      <text>
        <t>[Threaded comment]
Your version of Excel allows you to read this threaded comment; however, any edits to it will get removed if the file is opened in a newer version of Excel. Learn more: https://go.microsoft.com/fwlink/?linkid=870924
Comment:
    Molasses produced from organic sugar beets aimed for human consumption</t>
      </text>
    </comment>
    <comment ref="AJ130" authorId="156" shapeId="0" xr:uid="{5556DD39-BADB-45E6-9D9B-F515990E61FD}">
      <text>
        <t>[Threaded comment]
Your version of Excel allows you to read this threaded comment; however, any edits to it will get removed if the file is opened in a newer version of Excel. Learn more: https://go.microsoft.com/fwlink/?linkid=870924
Comment:
    Molasses produced from organic sugar beets aimed for feed purposes</t>
      </text>
    </comment>
    <comment ref="AJ133" authorId="157" shapeId="0" xr:uid="{393B334B-E70F-429B-8F52-E97AD9D404F3}">
      <text>
        <t>[Threaded comment]
Your version of Excel allows you to read this threaded comment; however, any edits to it will get removed if the file is opened in a newer version of Excel. Learn more: https://go.microsoft.com/fwlink/?linkid=870924
Comment:
    Solid fraction of digested plant based slurry, which were a liquid before the Manure storage/biogas module, conventional</t>
      </text>
    </comment>
    <comment ref="AJ134" authorId="158" shapeId="0" xr:uid="{FAAD9E6F-AF8B-4D4A-8E78-CB92DE69C782}">
      <text>
        <t>[Threaded comment]
Your version of Excel allows you to read this threaded comment; however, any edits to it will get removed if the file is opened in a newer version of Excel. Learn more: https://go.microsoft.com/fwlink/?linkid=870924
Comment:
    Thin fraction of digested plant based slurry, which were a liquid before the Manure storage/biogas module, conventional</t>
      </text>
    </comment>
    <comment ref="AJ135" authorId="159" shapeId="0" xr:uid="{FF7735B2-4F2A-40E9-B29C-08F01FAFD9AE}">
      <text>
        <t>[Threaded comment]
Your version of Excel allows you to read this threaded comment; however, any edits to it will get removed if the file is opened in a newer version of Excel. Learn more: https://go.microsoft.com/fwlink/?linkid=870924
Comment:
    Slurry resulting from digested deep litter from conventional pigs</t>
      </text>
    </comment>
    <comment ref="AJ136" authorId="160" shapeId="0" xr:uid="{D098519C-44A0-40F7-A79B-6E4309338908}">
      <text>
        <t>[Threaded comment]
Your version of Excel allows you to read this threaded comment; however, any edits to it will get removed if the file is opened in a newer version of Excel. Learn more: https://go.microsoft.com/fwlink/?linkid=870924
Comment:
    Ash from e.g., a heating plant, which is burning conventional straw</t>
      </text>
    </comment>
    <comment ref="AJ138" authorId="161" shapeId="0" xr:uid="{DC05D272-26F4-44FA-913C-0831BB7118B1}">
      <text>
        <t>[Threaded comment]
Your version of Excel allows you to read this threaded comment; however, any edits to it will get removed if the file is opened in a newer version of Excel. Learn more: https://go.microsoft.com/fwlink/?linkid=870924
Comment:
    Slurry from digested plant biomass, which were a liquid before the Manure storage/biogas module, conventional</t>
      </text>
    </comment>
    <comment ref="AJ139" authorId="162" shapeId="0" xr:uid="{04720907-326A-4E57-A895-B92C20E4CCBB}">
      <text>
        <t>[Threaded comment]
Your version of Excel allows you to read this threaded comment; however, any edits to it will get removed if the file is opened in a newer version of Excel. Learn more: https://go.microsoft.com/fwlink/?linkid=870924
Comment:
    Solid fraction from separation of digested plant biomass, which were a liquid before the Manure storage/biogas module, conventional</t>
      </text>
    </comment>
    <comment ref="AJ140" authorId="163" shapeId="0" xr:uid="{91B77573-04A0-4710-9F85-7A628BE0B4E8}">
      <text>
        <t>[Threaded comment]
Your version of Excel allows you to read this threaded comment; however, any edits to it will get removed if the file is opened in a newer version of Excel. Learn more: https://go.microsoft.com/fwlink/?linkid=870924
Comment:
    Thin fraction from separation of digested plant biomass, which were a liquid before the Manure storage/biogas module, conventional</t>
      </text>
    </comment>
    <comment ref="AJ141" authorId="164" shapeId="0" xr:uid="{67E28E6C-4271-4ADE-BCD0-B8ED3F332A98}">
      <text>
        <t>[Threaded comment]
Your version of Excel allows you to read this threaded comment; however, any edits to it will get removed if the file is opened in a newer version of Excel. Learn more: https://go.microsoft.com/fwlink/?linkid=870924
Comment:
    Product to which fresh maize biomass can be converted to in order to reserve it for biogas, so that it is not used for feed in the Livestock module, conventional</t>
      </text>
    </comment>
    <comment ref="AJ142" authorId="165" shapeId="0" xr:uid="{4B146825-6FDC-4466-AD95-1A1731B660D6}">
      <text>
        <t>[Threaded comment]
Your version of Excel allows you to read this threaded comment; however, any edits to it will get removed if the file is opened in a newer version of Excel. Learn more: https://go.microsoft.com/fwlink/?linkid=870924
Comment:
    Product to which sugar beet can be converted to in order to reserve it for biogas, so that it is not used in the sugar factory in the Tech 1 module, conventional</t>
      </text>
    </comment>
    <comment ref="AJ143" authorId="166" shapeId="0" xr:uid="{0AAE4A93-9B59-4BE2-8083-9EBF7FF0ACC2}">
      <text>
        <t>[Threaded comment]
Your version of Excel allows you to read this threaded comment; however, any edits to it will get removed if the file is opened in a newer version of Excel. Learn more: https://go.microsoft.com/fwlink/?linkid=870924
Comment:
    Product to which whole crop biomass can be converted to in order to reserve it for biogas, so that it is not used for feed in the Livestock module, conventional</t>
      </text>
    </comment>
    <comment ref="AJ144" authorId="167" shapeId="0" xr:uid="{A8B5BEFF-41E7-4DB7-99E2-838EEE019255}">
      <text>
        <t>[Threaded comment]
Your version of Excel allows you to read this threaded comment; however, any edits to it will get removed if the file is opened in a newer version of Excel. Learn more: https://go.microsoft.com/fwlink/?linkid=870924
Comment:
    Slurry emerged from digested organic plant biomass and which was not a slurry prior to the Manure storage/biogas module.</t>
      </text>
    </comment>
    <comment ref="AJ145" authorId="168" shapeId="0" xr:uid="{A9955778-7542-4B53-8DA8-6154E43256DC}">
      <text>
        <t>[Threaded comment]
Your version of Excel allows you to read this threaded comment; however, any edits to it will get removed if the file is opened in a newer version of Excel. Learn more: https://go.microsoft.com/fwlink/?linkid=870924
Comment:
    Slurry from digested plant biomass, which were a liquid before the Manure storage/biogas module, organic</t>
      </text>
    </comment>
    <comment ref="AJ146" authorId="169" shapeId="0" xr:uid="{6450061A-2812-4BF7-B302-B1A83233A530}">
      <text>
        <t>[Threaded comment]
Your version of Excel allows you to read this threaded comment; however, any edits to it will get removed if the file is opened in a newer version of Excel. Learn more: https://go.microsoft.com/fwlink/?linkid=870924
Comment:
    Solid fraction of separated slurry emerged from digested organic plant biomass and which was not a slurry prior to the Manure storage/biogas module.</t>
      </text>
    </comment>
    <comment ref="AJ147" authorId="170" shapeId="0" xr:uid="{450967D1-83B0-4CBB-8795-34F486E927BF}">
      <text>
        <t>[Threaded comment]
Your version of Excel allows you to read this threaded comment; however, any edits to it will get removed if the file is opened in a newer version of Excel. Learn more: https://go.microsoft.com/fwlink/?linkid=870924
Comment:
    Thin fraction of separated slurry emerged from digested organic plant biomass and which was not a slurry prior to the Manure storage/biogas module.</t>
      </text>
    </comment>
    <comment ref="AJ148" authorId="171" shapeId="0" xr:uid="{71F067AB-A2A3-4425-AA42-CC86AD01CBBF}">
      <text>
        <t>[Threaded comment]
Your version of Excel allows you to read this threaded comment; however, any edits to it will get removed if the file is opened in a newer version of Excel. Learn more: https://go.microsoft.com/fwlink/?linkid=870924
Comment:
    Digested cattle slurry, organic</t>
      </text>
    </comment>
    <comment ref="AJ149" authorId="172" shapeId="0" xr:uid="{83173120-F052-46C7-B217-8AD7727B068C}">
      <text>
        <t>[Threaded comment]
Your version of Excel allows you to read this threaded comment; however, any edits to it will get removed if the file is opened in a newer version of Excel. Learn more: https://go.microsoft.com/fwlink/?linkid=870924
Comment:
    Slurry resulting from digested deep litter from conventional cattle</t>
      </text>
    </comment>
    <comment ref="AJ150" authorId="173" shapeId="0" xr:uid="{B05D823E-D7BE-48D5-8B5E-F3940D5B06F9}">
      <text>
        <t>[Threaded comment]
Your version of Excel allows you to read this threaded comment; however, any edits to it will get removed if the file is opened in a newer version of Excel. Learn more: https://go.microsoft.com/fwlink/?linkid=870924
Comment:
    Slurry resulting from digested deep litter from organic cattle</t>
      </text>
    </comment>
    <comment ref="AJ151" authorId="174" shapeId="0" xr:uid="{3A9F72D3-9421-4548-966C-7D8EF199AB44}">
      <text>
        <t>[Threaded comment]
Your version of Excel allows you to read this threaded comment; however, any edits to it will get removed if the file is opened in a newer version of Excel. Learn more: https://go.microsoft.com/fwlink/?linkid=870924
Comment:
    Slurry resulting from digested solid manure from conventional cattle</t>
      </text>
    </comment>
    <comment ref="AJ152" authorId="175" shapeId="0" xr:uid="{60BC42BC-925A-4E88-B298-A1A898A13AE9}">
      <text>
        <t>[Threaded comment]
Your version of Excel allows you to read this threaded comment; however, any edits to it will get removed if the file is opened in a newer version of Excel. Learn more: https://go.microsoft.com/fwlink/?linkid=870924
Comment:
    Thin fraction from separated conventional pig slurry</t>
      </text>
    </comment>
    <comment ref="AJ153" authorId="176" shapeId="0" xr:uid="{7FA041C9-D42E-4AD7-A6DB-E8BC58CEA97B}">
      <text>
        <t>[Threaded comment]
Your version of Excel allows you to read this threaded comment; however, any edits to it will get removed if the file is opened in a newer version of Excel. Learn more: https://go.microsoft.com/fwlink/?linkid=870924
Comment:
    Solid fraction from separated conventional pig slurry</t>
      </text>
    </comment>
    <comment ref="AJ155" authorId="177" shapeId="0" xr:uid="{E0622594-75A6-4AFC-9A2C-2F458D08F83B}">
      <text>
        <t>[Threaded comment]
Your version of Excel allows you to read this threaded comment; however, any edits to it will get removed if the file is opened in a newer version of Excel. Learn more: https://go.microsoft.com/fwlink/?linkid=870924
Comment:
    Extracted protein from conventional potatoes aimed for human consumption</t>
      </text>
    </comment>
    <comment ref="AJ156" authorId="178" shapeId="0" xr:uid="{304020A2-52D7-46A2-9187-5452C5423D2D}">
      <text>
        <t>[Threaded comment]
Your version of Excel allows you to read this threaded comment; however, any edits to it will get removed if the file is opened in a newer version of Excel. Learn more: https://go.microsoft.com/fwlink/?linkid=870924
Comment:
    Extracted protein from conventional potatoes aimed for feed purposes</t>
      </text>
    </comment>
    <comment ref="AJ159" authorId="179" shapeId="0" xr:uid="{415B7C97-C8AF-4670-B3CC-680FE4D4056C}">
      <text>
        <t>[Threaded comment]
Your version of Excel allows you to read this threaded comment; however, any edits to it will get removed if the file is opened in a newer version of Excel. Learn more: https://go.microsoft.com/fwlink/?linkid=870924
Comment:
    Output from the potato processing at the potato factory aimed for field application as a potassium rich fertilizer, conventional.</t>
      </text>
    </comment>
    <comment ref="AJ160" authorId="180" shapeId="0" xr:uid="{DB3A3F29-0A05-4E08-906E-183DF1106332}">
      <text>
        <t>[Threaded comment]
Your version of Excel allows you to read this threaded comment; however, any edits to it will get removed if the file is opened in a newer version of Excel. Learn more: https://go.microsoft.com/fwlink/?linkid=870924
Comment:
    An output from the processing of sugar beets that is aimed for field aaplication as a fertilizer. In the real world, lime stone would be added in the process and end up in this fraction. However, it is not added in the cirkular model, since the flow of calcium is not included. Conventional.</t>
      </text>
    </comment>
    <comment ref="AJ161" authorId="181" shapeId="0" xr:uid="{0301B9DD-BBEE-4D9C-ABAA-6BF4BDA9101A}">
      <text>
        <t>[Threaded comment]
Your version of Excel allows you to read this threaded comment; however, any edits to it will get removed if the file is opened in a newer version of Excel. Learn more: https://go.microsoft.com/fwlink/?linkid=870924
Comment:
    An output from the processing of sugar beets that is aimed for field aaplication as a fertilizer. In the real world, lime stone would be added in the process and end up in this fraction. However, it is not added in the cirkular model, since the flow of calcium is not included. Organic.</t>
      </text>
    </comment>
    <comment ref="AJ162" authorId="182" shapeId="0" xr:uid="{01C78E0F-7A21-40A4-AFD1-9C55355A6AB5}">
      <text>
        <t>[Threaded comment]
Your version of Excel allows you to read this threaded comment; however, any edits to it will get removed if the file is opened in a newer version of Excel. Learn more: https://go.microsoft.com/fwlink/?linkid=870924
Comment:
    Organic straw chopped in the field</t>
      </text>
    </comment>
    <comment ref="AJ163" authorId="183" shapeId="0" xr:uid="{BE2E467C-BBA9-43CD-8930-147965DDC49C}">
      <text>
        <t>[Threaded comment]
Your version of Excel allows you to read this threaded comment; however, any edits to it will get removed if the file is opened in a newer version of Excel. Learn more: https://go.microsoft.com/fwlink/?linkid=870924
Comment:
    Manure from sows deposited on the field, organic.</t>
      </text>
    </comment>
    <comment ref="AJ164" authorId="184" shapeId="0" xr:uid="{027CBDA1-94D8-4290-A956-579E8DB5AC68}">
      <text>
        <t>[Threaded comment]
Your version of Excel allows you to read this threaded comment; however, any edits to it will get removed if the file is opened in a newer version of Excel. Learn more: https://go.microsoft.com/fwlink/?linkid=870924
Comment:
    Deep litter from sows, organic</t>
      </text>
    </comment>
    <comment ref="AJ165" authorId="185" shapeId="0" xr:uid="{BE8800E0-7148-4E07-92C1-3A823734171B}">
      <text>
        <t>[Threaded comment]
Your version of Excel allows you to read this threaded comment; however, any edits to it will get removed if the file is opened in a newer version of Excel. Learn more: https://go.microsoft.com/fwlink/?linkid=870924
Comment:
    Slurry from organic sows in a stable with deep litter and an outdoor running yard with solid or drained floor.</t>
      </text>
    </comment>
    <comment ref="AJ166" authorId="186" shapeId="0" xr:uid="{513DDFA8-5435-4C25-841D-95FFE260A2DE}">
      <text>
        <t>[Threaded comment]
Your version of Excel allows you to read this threaded comment; however, any edits to it will get removed if the file is opened in a newer version of Excel. Learn more: https://go.microsoft.com/fwlink/?linkid=870924
Comment:
    Slurry from organic sows in a stable with partly slatted floor, and an outdoor running yard with solid or drained floor + slatted floor.</t>
      </text>
    </comment>
    <comment ref="AJ167" authorId="187" shapeId="0" xr:uid="{ADFA592B-E208-49FD-8EAF-56E7324BDCB2}">
      <text>
        <t>[Threaded comment]
Your version of Excel allows you to read this threaded comment; however, any edits to it will get removed if the file is opened in a newer version of Excel. Learn more: https://go.microsoft.com/fwlink/?linkid=870924
Comment:
    Slurry from organic little pigs in a stable with partly slatted floor, and an outdoor running yard with solid or drained floor + slatted floor.</t>
      </text>
    </comment>
    <comment ref="AJ168" authorId="188" shapeId="0" xr:uid="{AB0B307E-11E5-45D5-8D2A-400A71FDD697}">
      <text>
        <t>[Threaded comment]
Your version of Excel allows you to read this threaded comment; however, any edits to it will get removed if the file is opened in a newer version of Excel. Learn more: https://go.microsoft.com/fwlink/?linkid=870924
Comment:
    Deep litter from organic little pigs.</t>
      </text>
    </comment>
    <comment ref="AJ169" authorId="189" shapeId="0" xr:uid="{A6B0E15E-B028-4A03-BBB3-B465382E5B7F}">
      <text>
        <t>[Threaded comment]
Your version of Excel allows you to read this threaded comment; however, any edits to it will get removed if the file is opened in a newer version of Excel. Learn more: https://go.microsoft.com/fwlink/?linkid=870924
Comment:
    Manure from pigs (not sows) deposited on the field, organic.</t>
      </text>
    </comment>
    <comment ref="AJ170" authorId="190" shapeId="0" xr:uid="{C69CCFB2-6A81-4AD7-BDF2-A84E8327291B}">
      <text>
        <t>[Threaded comment]
Your version of Excel allows you to read this threaded comment; however, any edits to it will get removed if the file is opened in a newer version of Excel. Learn more: https://go.microsoft.com/fwlink/?linkid=870924
Comment:
    Slurry from organic little pigs in a stable with deep litter in the inside area, and an outdoor running yard with solid or drained floor + slatted floor.</t>
      </text>
    </comment>
    <comment ref="AJ171" authorId="191" shapeId="0" xr:uid="{41156E8E-1611-4A93-95DE-C530ED68236D}">
      <text>
        <t>[Threaded comment]
Your version of Excel allows you to read this threaded comment; however, any edits to it will get removed if the file is opened in a newer version of Excel. Learn more: https://go.microsoft.com/fwlink/?linkid=870924
Comment:
    Deep litter from organic slaughter pigs.</t>
      </text>
    </comment>
    <comment ref="AJ172" authorId="192" shapeId="0" xr:uid="{DFFA601D-57C2-4818-86D6-31852D45C0E5}">
      <text>
        <t>[Threaded comment]
Your version of Excel allows you to read this threaded comment; however, any edits to it will get removed if the file is opened in a newer version of Excel. Learn more: https://go.microsoft.com/fwlink/?linkid=870924
Comment:
    Slurry from organic slaughter pigs in a stable with deep litter in the inside area, and an outdoor running yard with solid or drained floor + slatted floor.</t>
      </text>
    </comment>
    <comment ref="AJ173" authorId="193" shapeId="0" xr:uid="{97FD6AD9-E13C-4FC9-939E-CB73F0038638}">
      <text>
        <t>[Threaded comment]
Your version of Excel allows you to read this threaded comment; however, any edits to it will get removed if the file is opened in a newer version of Excel. Learn more: https://go.microsoft.com/fwlink/?linkid=870924
Comment:
    Slurry from organic slaughter pigs in a stable with partly slatted floor, and an outdoor running yard with solid or drained floor + slatted floor.</t>
      </text>
    </comment>
    <comment ref="AJ174" authorId="194" shapeId="0" xr:uid="{0ADE673C-EA19-4C60-A5E5-3A4FCEAA05E4}">
      <text>
        <t>[Threaded comment]
Your version of Excel allows you to read this threaded comment; however, any edits to it will get removed if the file is opened in a newer version of Excel. Learn more: https://go.microsoft.com/fwlink/?linkid=870924
Comment:
    Slurry resulting from digested deep litter from organic pigs</t>
      </text>
    </comment>
    <comment ref="AJ175" authorId="195" shapeId="0" xr:uid="{69856B47-531A-4EE7-AFD5-EBD0015A3FAD}">
      <text>
        <t>[Threaded comment]
Your version of Excel allows you to read this threaded comment; however, any edits to it will get removed if the file is opened in a newer version of Excel. Learn more: https://go.microsoft.com/fwlink/?linkid=870924
Comment:
    The solid fraction from biorefinery processing of conventional high protein grass clover</t>
      </text>
    </comment>
    <comment ref="AJ176" authorId="196" shapeId="0" xr:uid="{F4E5250A-AF1B-47D2-8FAE-F77DDC8844C6}">
      <text>
        <t>[Threaded comment]
Your version of Excel allows you to read this threaded comment; however, any edits to it will get removed if the file is opened in a newer version of Excel. Learn more: https://go.microsoft.com/fwlink/?linkid=870924
Comment:
    The solid fraction from biorefinery processing of organic high protein grass clover</t>
      </text>
    </comment>
    <comment ref="AJ178" authorId="197" shapeId="0" xr:uid="{FD91CA4D-4157-4EE3-8D42-2F74A5C46D8C}">
      <text>
        <t>[Threaded comment]
Your version of Excel allows you to read this threaded comment; however, any edits to it will get removed if the file is opened in a newer version of Excel. Learn more: https://go.microsoft.com/fwlink/?linkid=870924
Comment:
    Extracted protein from organic potatoes aimed for human consumption</t>
      </text>
    </comment>
    <comment ref="AJ179" authorId="198" shapeId="0" xr:uid="{AA94CD21-861F-4BD9-A08E-C411D0129C85}">
      <text>
        <t>[Threaded comment]
Your version of Excel allows you to read this threaded comment; however, any edits to it will get removed if the file is opened in a newer version of Excel. Learn more: https://go.microsoft.com/fwlink/?linkid=870924
Comment:
    Extracted protein from organic potatoes aimed for feed purposes</t>
      </text>
    </comment>
    <comment ref="AJ182" authorId="199" shapeId="0" xr:uid="{BA31F669-16D8-4370-9C14-6684E6731CC1}">
      <text>
        <t>[Threaded comment]
Your version of Excel allows you to read this threaded comment; however, any edits to it will get removed if the file is opened in a newer version of Excel. Learn more: https://go.microsoft.com/fwlink/?linkid=870924
Comment:
    Output from the potato processing at the potato factory aimed for field application as a potassium rich fertilizer, organic.</t>
      </text>
    </comment>
    <comment ref="AJ183" authorId="200" shapeId="0" xr:uid="{128F4757-1996-4FF9-8507-559B0633CC68}">
      <text>
        <t>[Threaded comment]
Your version of Excel allows you to read this threaded comment; however, any edits to it will get removed if the file is opened in a newer version of Excel. Learn more: https://go.microsoft.com/fwlink/?linkid=870924
Comment:
    Solid fraction of separated digested pig deep litter, conventional</t>
      </text>
    </comment>
    <comment ref="AJ184" authorId="201" shapeId="0" xr:uid="{6674CE60-1BC4-469E-8795-3347527CE0A0}">
      <text>
        <t>[Threaded comment]
Your version of Excel allows you to read this threaded comment; however, any edits to it will get removed if the file is opened in a newer version of Excel. Learn more: https://go.microsoft.com/fwlink/?linkid=870924
Comment:
    Thin fraction of separated digested pig deep litter, conventional.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<sst xmlns="http://schemas.openxmlformats.org/spreadsheetml/2006/main" count="13190" uniqueCount="1233">
  <si>
    <t>Generelt</t>
  </si>
  <si>
    <t>TS, g / kg</t>
  </si>
  <si>
    <t>Nr</t>
  </si>
  <si>
    <t>Navn</t>
  </si>
  <si>
    <t>Fodergruppe</t>
  </si>
  <si>
    <t>Biomassegruppe</t>
  </si>
  <si>
    <t>Næringsstofindhold, per kg TS</t>
  </si>
  <si>
    <t>FE</t>
  </si>
  <si>
    <t xml:space="preserve">C, g </t>
  </si>
  <si>
    <t>N, g</t>
  </si>
  <si>
    <t>P, g</t>
  </si>
  <si>
    <t>K, g</t>
  </si>
  <si>
    <t>BE, MJ</t>
  </si>
  <si>
    <t>RP, g</t>
  </si>
  <si>
    <t>Øvrige lister</t>
  </si>
  <si>
    <t>El</t>
  </si>
  <si>
    <t>Diesel</t>
  </si>
  <si>
    <t>Note</t>
  </si>
  <si>
    <t>Transport</t>
  </si>
  <si>
    <t>Enhed</t>
  </si>
  <si>
    <t>Vælg</t>
  </si>
  <si>
    <t>Tekst</t>
  </si>
  <si>
    <t>ID-nummer</t>
  </si>
  <si>
    <t>Kode</t>
  </si>
  <si>
    <t>Produkt-1</t>
  </si>
  <si>
    <t>Produkt-2</t>
  </si>
  <si>
    <t>Produkt-3</t>
  </si>
  <si>
    <t>Produkt-4</t>
  </si>
  <si>
    <t>Produkt-5</t>
  </si>
  <si>
    <t>Produkt-6</t>
  </si>
  <si>
    <t>Produkt-7</t>
  </si>
  <si>
    <t>Produkt-8</t>
  </si>
  <si>
    <t>Produkt-9</t>
  </si>
  <si>
    <t>Kg</t>
  </si>
  <si>
    <t>Transport 1</t>
  </si>
  <si>
    <t>Transport 2</t>
  </si>
  <si>
    <t>Transport 3</t>
  </si>
  <si>
    <t>Transport 4</t>
  </si>
  <si>
    <t>Transport 7</t>
  </si>
  <si>
    <t>Transport 8</t>
  </si>
  <si>
    <t>Transport 9</t>
  </si>
  <si>
    <t>Fe</t>
  </si>
  <si>
    <t>Tom 4</t>
  </si>
  <si>
    <t>Tom 5</t>
  </si>
  <si>
    <t>Tom 6</t>
  </si>
  <si>
    <t>Liter</t>
  </si>
  <si>
    <t>Unit</t>
  </si>
  <si>
    <t>Basis teknologi</t>
  </si>
  <si>
    <t>Traktor</t>
  </si>
  <si>
    <t>Input feed group(s)</t>
  </si>
  <si>
    <t>Produktgruppe</t>
  </si>
  <si>
    <t>Næringsstofindhold</t>
  </si>
  <si>
    <t>Kartotekskort for step-one teknologi</t>
  </si>
  <si>
    <t xml:space="preserve">      Definition</t>
  </si>
  <si>
    <t>Sum</t>
  </si>
  <si>
    <t>Output forhold</t>
  </si>
  <si>
    <t>Tørring</t>
  </si>
  <si>
    <t>Mængde (DM)</t>
  </si>
  <si>
    <t>Output (defined)</t>
  </si>
  <si>
    <t>Output (not defined)</t>
  </si>
  <si>
    <t>SUM</t>
  </si>
  <si>
    <t>Allokeringsnøgle</t>
  </si>
  <si>
    <t>C</t>
  </si>
  <si>
    <t>N</t>
  </si>
  <si>
    <t>P</t>
  </si>
  <si>
    <t>K</t>
  </si>
  <si>
    <t>MJ</t>
  </si>
  <si>
    <t>Herunder beregnes absolut indhold i output</t>
  </si>
  <si>
    <t>Protein_concentrate_mixed_conv</t>
  </si>
  <si>
    <t>Pulp_mixed_conv</t>
  </si>
  <si>
    <t>Brown_juice_mixed_conv</t>
  </si>
  <si>
    <t>Transport 5</t>
  </si>
  <si>
    <t>Transport 6</t>
  </si>
  <si>
    <t>Input</t>
  </si>
  <si>
    <t>Afstand (km)</t>
  </si>
  <si>
    <t>Ja</t>
  </si>
  <si>
    <t>Nej</t>
  </si>
  <si>
    <t>SVAR</t>
  </si>
  <si>
    <t>Transportmiddel</t>
  </si>
  <si>
    <t>Transport 10</t>
  </si>
  <si>
    <t>Transport 11</t>
  </si>
  <si>
    <t>Transport 12</t>
  </si>
  <si>
    <t>Transport 13</t>
  </si>
  <si>
    <t>Transport 14</t>
  </si>
  <si>
    <t>Tørstof output</t>
  </si>
  <si>
    <t>kg</t>
  </si>
  <si>
    <t>Km eller diesel</t>
  </si>
  <si>
    <t>Km</t>
  </si>
  <si>
    <t>Ton/km</t>
  </si>
  <si>
    <t>Ton/Km</t>
  </si>
  <si>
    <t>Forarbejdning (Pr kg input DM)</t>
  </si>
  <si>
    <t>Produkt</t>
  </si>
  <si>
    <t>Proces-1</t>
  </si>
  <si>
    <t>Proces-2</t>
  </si>
  <si>
    <t>Proces-3</t>
  </si>
  <si>
    <t>Proces-4</t>
  </si>
  <si>
    <t>Proces-5</t>
  </si>
  <si>
    <t>Proces-6</t>
  </si>
  <si>
    <t>Proces-7</t>
  </si>
  <si>
    <t>Proces-8</t>
  </si>
  <si>
    <t>Proces-9</t>
  </si>
  <si>
    <t>Tørring i alt</t>
  </si>
  <si>
    <t>Transport i alt i alt</t>
  </si>
  <si>
    <t>Forarbejdning i alt</t>
  </si>
  <si>
    <t>Sum (skal være 1)</t>
  </si>
  <si>
    <t>Lastbil 10-20 T</t>
  </si>
  <si>
    <t>DIFF (0.00)</t>
  </si>
  <si>
    <r>
      <t>kg CO</t>
    </r>
    <r>
      <rPr>
        <b/>
        <sz val="11"/>
        <color rgb="FF000000"/>
        <rFont val="Calibri"/>
        <family val="2"/>
      </rPr>
      <t>₂</t>
    </r>
    <r>
      <rPr>
        <b/>
        <sz val="11"/>
        <color rgb="FF000000"/>
        <rFont val="Arial"/>
        <family val="2"/>
      </rPr>
      <t>eq for T/km</t>
    </r>
  </si>
  <si>
    <t>Tørrings type</t>
  </si>
  <si>
    <t>Pyrolyse af conventionel halm</t>
  </si>
  <si>
    <t>Biochar_halm_conv</t>
  </si>
  <si>
    <t>Relateret markarbejde og lignende</t>
  </si>
  <si>
    <t>Operation</t>
  </si>
  <si>
    <t>Presning og læsning</t>
  </si>
  <si>
    <t>Læsning og indlægning</t>
  </si>
  <si>
    <t>KWh</t>
  </si>
  <si>
    <t>Varme (MJ)</t>
  </si>
  <si>
    <t>El (KWh)</t>
  </si>
  <si>
    <t>Diesel (liter)</t>
  </si>
  <si>
    <t>Input energi</t>
  </si>
  <si>
    <t>Output energi</t>
  </si>
  <si>
    <t>Energitype</t>
  </si>
  <si>
    <t>Elektricitet til nettet</t>
  </si>
  <si>
    <t>Varme (lagret i vand)</t>
  </si>
  <si>
    <t>Tab %</t>
  </si>
  <si>
    <t>Tab</t>
  </si>
  <si>
    <t>Sammenrivning*</t>
  </si>
  <si>
    <t>Herunder beregnes indhold i g i forhold til 1 kg tørstof (deklaration)</t>
  </si>
  <si>
    <t>Effektivitet%</t>
  </si>
  <si>
    <t>Ikke defineret</t>
  </si>
  <si>
    <t>Brutto</t>
  </si>
  <si>
    <t>Producerer energi og biochar ved pyrolyse af halm. Pyrolyseværket ligger i tilknytning til kraftværk. Varmen bruges i proces eller tabes. El-tab dækker over input, derfor ingen ekstern input af energi.</t>
  </si>
  <si>
    <t>Straw_Cut_Comb_Conv</t>
  </si>
  <si>
    <t>Snitning af konventionel halm med mejetærsker</t>
  </si>
  <si>
    <t>Snitter halmen på vej ud af mejetærskeren og spreder det på marken</t>
  </si>
  <si>
    <t>Snitning_halm_mejetæ</t>
  </si>
  <si>
    <t>MJ pr. unit</t>
  </si>
  <si>
    <t>Loss</t>
  </si>
  <si>
    <t>Input-1</t>
  </si>
  <si>
    <t>Input-2</t>
  </si>
  <si>
    <t>Input-3</t>
  </si>
  <si>
    <t>Input-4</t>
  </si>
  <si>
    <t>Input-5</t>
  </si>
  <si>
    <t>Input-6</t>
  </si>
  <si>
    <t>Input-7</t>
  </si>
  <si>
    <t>Def output-1</t>
  </si>
  <si>
    <t>Def output-2</t>
  </si>
  <si>
    <t>Def output-3</t>
  </si>
  <si>
    <t>Def output-4</t>
  </si>
  <si>
    <t>Def output-5</t>
  </si>
  <si>
    <t>Def output-6</t>
  </si>
  <si>
    <t>Def output-7</t>
  </si>
  <si>
    <t>Sum/gennemsnit af indhold</t>
  </si>
  <si>
    <t>Undef output-2</t>
  </si>
  <si>
    <t>Undef output-3</t>
  </si>
  <si>
    <t>Undef output-4</t>
  </si>
  <si>
    <t>Undef output-5</t>
  </si>
  <si>
    <t>C g/kg</t>
  </si>
  <si>
    <t>N g/kg</t>
  </si>
  <si>
    <t>P g/kg</t>
  </si>
  <si>
    <t>K g/kg</t>
  </si>
  <si>
    <t>BE MJ/kg</t>
  </si>
  <si>
    <t>Energy output</t>
  </si>
  <si>
    <t>Diesel (L)</t>
  </si>
  <si>
    <t>Drying</t>
  </si>
  <si>
    <t>Processing</t>
  </si>
  <si>
    <t>Netto</t>
  </si>
  <si>
    <t>EL (KWh)</t>
  </si>
  <si>
    <t>Heat (MJ)</t>
  </si>
  <si>
    <t>Oil based</t>
  </si>
  <si>
    <t>Field_work</t>
  </si>
  <si>
    <t>Def_Output</t>
  </si>
  <si>
    <t>Undef_output</t>
  </si>
  <si>
    <t>Liste over enheder relateret til energi</t>
  </si>
  <si>
    <t>kg CO₂eq for T/km</t>
  </si>
  <si>
    <t>Rapsolie_conv</t>
  </si>
  <si>
    <t>Planteolie_conv</t>
  </si>
  <si>
    <t>Soedmaelk_tung_EKM_conv</t>
  </si>
  <si>
    <t>Soedmaelk_jersey_EKM_conv</t>
  </si>
  <si>
    <t>Tilvaekst_kvaeg_conv</t>
  </si>
  <si>
    <t>Beef_meat_conv</t>
  </si>
  <si>
    <t>Maelk_EKM_conv</t>
  </si>
  <si>
    <t>Rapskage_conv</t>
  </si>
  <si>
    <t>Snittet_halm_conv</t>
  </si>
  <si>
    <t>Protein_1_conv</t>
  </si>
  <si>
    <t>Exit_conv</t>
  </si>
  <si>
    <t>Biochar_conv</t>
  </si>
  <si>
    <t>Protein_2_conv</t>
  </si>
  <si>
    <t>Soil_input_conv</t>
  </si>
  <si>
    <t>Afgraesningstab_afgraesning_1_conv</t>
  </si>
  <si>
    <t>Afgraesningstab_conv</t>
  </si>
  <si>
    <t>Undef output-6</t>
  </si>
  <si>
    <t>Diffuse tab eller gastab</t>
  </si>
  <si>
    <t>C_Diffust</t>
  </si>
  <si>
    <t>C_CO2_klima</t>
  </si>
  <si>
    <t>C_CH4</t>
  </si>
  <si>
    <t>N_Diffust</t>
  </si>
  <si>
    <t>N_N2O</t>
  </si>
  <si>
    <t>N_N2</t>
  </si>
  <si>
    <t>N_NH3</t>
  </si>
  <si>
    <t>N_NO3</t>
  </si>
  <si>
    <t>P_Diffust</t>
  </si>
  <si>
    <t>P_Vandmiljø</t>
  </si>
  <si>
    <t>K_Diffust</t>
  </si>
  <si>
    <t>K_Vandmiljø</t>
  </si>
  <si>
    <t>"Tab"</t>
  </si>
  <si>
    <t>Sum total energy input</t>
  </si>
  <si>
    <t>Formel</t>
  </si>
  <si>
    <t>Diffuse_tab_specifikke_gastab_allokering</t>
  </si>
  <si>
    <t>Procent</t>
  </si>
  <si>
    <t>Energi_El</t>
  </si>
  <si>
    <t>Energi_Varme</t>
  </si>
  <si>
    <t>Svinekoed_affald_conv</t>
  </si>
  <si>
    <t>Pork_meat_conv</t>
  </si>
  <si>
    <t>Dead_meat_conv</t>
  </si>
  <si>
    <t>Svinekoed_adult_conv</t>
  </si>
  <si>
    <t>Svinekoed_piglet_conv</t>
  </si>
  <si>
    <t>Svinekoed_little_pig_conv</t>
  </si>
  <si>
    <t>Svinekoed_slaugther_pig_conv</t>
  </si>
  <si>
    <t>A</t>
  </si>
  <si>
    <t>B</t>
  </si>
  <si>
    <t>D</t>
  </si>
  <si>
    <t>E</t>
  </si>
  <si>
    <t>F</t>
  </si>
  <si>
    <t>G</t>
  </si>
  <si>
    <t>H</t>
  </si>
  <si>
    <t>I</t>
  </si>
  <si>
    <t>Crop</t>
  </si>
  <si>
    <t>Tech_B</t>
  </si>
  <si>
    <t>Tech_F</t>
  </si>
  <si>
    <t>Tech_G</t>
  </si>
  <si>
    <t>Tech_H</t>
  </si>
  <si>
    <t>Tech_I</t>
  </si>
  <si>
    <t>Indekér hvilke teknologi-sekvenser, som teknologien kan anvendes i (med et ét-tal (1))</t>
  </si>
  <si>
    <t>Oil_Mill_conv</t>
  </si>
  <si>
    <t>Der produceres olie og kage på baggrund af konventionelle oliefrø, som fortrinsvis vil være raps</t>
  </si>
  <si>
    <t>Diffuse tab og specifikke gastab (allokering i %)</t>
  </si>
  <si>
    <t>Andel der transporteres (%)</t>
  </si>
  <si>
    <t>Andel der tørres (%)</t>
  </si>
  <si>
    <t>Tørring af raps</t>
  </si>
  <si>
    <t>Lastbil &gt; 20 T</t>
  </si>
  <si>
    <t>RapeStraw_Cut_comb_conv</t>
  </si>
  <si>
    <t>Straw_Oilseed_conv</t>
  </si>
  <si>
    <t>Snitning af konventionel rapshalm o.l. med mejetærsker</t>
  </si>
  <si>
    <t>Cattle_slurry_conv</t>
  </si>
  <si>
    <t>Cattle_ajle_conv</t>
  </si>
  <si>
    <t>Cattle_solid_manure_conv</t>
  </si>
  <si>
    <t>Cattle_deep_litter_conv</t>
  </si>
  <si>
    <t>Cattle_dung_urine_field_conv</t>
  </si>
  <si>
    <t>Pig_slurry_conv</t>
  </si>
  <si>
    <t>Pig_solid_manure_conv</t>
  </si>
  <si>
    <t>Pig_ajle_conv</t>
  </si>
  <si>
    <t>Pig_dung_urine_field_conv</t>
  </si>
  <si>
    <t>Biogas_not_upgraded</t>
  </si>
  <si>
    <t>Degassed_slurry_cattle_conv</t>
  </si>
  <si>
    <t>Degassed_slurry_pig_conv</t>
  </si>
  <si>
    <t>Næringsstofindhold pr. kg</t>
  </si>
  <si>
    <t>DM</t>
  </si>
  <si>
    <t>Separ_thin_fraction_catt_slurry_conv</t>
  </si>
  <si>
    <t>Separ_thin_fraction_catt_conv</t>
  </si>
  <si>
    <t>Separ_solid_fraction_catt_slurry_conv</t>
  </si>
  <si>
    <t>Separ_solid_fraction_catt_conv</t>
  </si>
  <si>
    <t>Remark</t>
  </si>
  <si>
    <t>VS</t>
  </si>
  <si>
    <t>MCF</t>
  </si>
  <si>
    <t>B0</t>
  </si>
  <si>
    <t>%</t>
  </si>
  <si>
    <t>VS*(MCF/100)*B0*0.67*(12/16)</t>
  </si>
  <si>
    <t>Remarks</t>
  </si>
  <si>
    <t>Malkekvaeg_gylle_bindestald_conv</t>
  </si>
  <si>
    <t>Malkekvaeg_fast_moeg_conv</t>
  </si>
  <si>
    <t>Malkekvaeg_ajle_conv</t>
  </si>
  <si>
    <t>Malkekvaeg_dybstroelse_hel_conv</t>
  </si>
  <si>
    <t>Malkekvaeg_dybstroelse_delvis_conv</t>
  </si>
  <si>
    <t>Malkekvaeg_gylle_sengestald_spalter_conv</t>
  </si>
  <si>
    <t>Malkekvaeg_gylle_dybstroelse_og_gulv_conv</t>
  </si>
  <si>
    <t>Malkekvaeg_godning_afsat_på_mark_conv</t>
  </si>
  <si>
    <t>Soer_fast_moeg_conv</t>
  </si>
  <si>
    <t>Soer_ajle_conv</t>
  </si>
  <si>
    <t>Soer_dybstroelse_conv</t>
  </si>
  <si>
    <t>Soer_gylle_dybstroelse_og_gulv_conv</t>
  </si>
  <si>
    <t>Soer_godning_afsat_på_mark_conv</t>
  </si>
  <si>
    <t>Malkekvaeg_gylle_sengestald_fast_gulv_conv</t>
  </si>
  <si>
    <t>Malkekvaeg_gylle_sengestald_draenet_conv</t>
  </si>
  <si>
    <t>Soer_gylle_kassestier_delvis_spaltegulv_conv</t>
  </si>
  <si>
    <t>Soer_gylle_kassestier_fuldspaltegulv_conv</t>
  </si>
  <si>
    <t>Malkekvaeg_gylle_dybstroelse_spalter_linespil_conv</t>
  </si>
  <si>
    <t>Malkekvaeg_gylle_dybstroelse_spalter_ring_bag_conv</t>
  </si>
  <si>
    <t>Malkekvaeg_gylle_dybstroelse_draenet_bag_conv</t>
  </si>
  <si>
    <t>Soer_gylle_loes_delvis_spaltegulv_conv</t>
  </si>
  <si>
    <t>VS_initial</t>
  </si>
  <si>
    <t>Soer_gylle_dybstroelse_spaltegulv_conv</t>
  </si>
  <si>
    <t>(VS_initial/100)*DM_waste+DM_straw*(1-(4.5/100))</t>
  </si>
  <si>
    <t>(VS_initial/100)*DM_waste</t>
  </si>
  <si>
    <t>Soer_gylle_indi_delvis_spaltegulv_conv</t>
  </si>
  <si>
    <t>Separ_degas_thin_frac_catt_slurry_conv</t>
  </si>
  <si>
    <t>Separ_degas_solid_frac_catt_slurry_conv</t>
  </si>
  <si>
    <t>Dairy and meat processing</t>
  </si>
  <si>
    <t>Manure and biogas</t>
  </si>
  <si>
    <t>Livestock</t>
  </si>
  <si>
    <t>Extrac_grassclover_conv</t>
  </si>
  <si>
    <t>Producerer protein koncentrat, pulp og brownjuice af kløvergræs</t>
  </si>
  <si>
    <t>Pyrolysis_straw_conv</t>
  </si>
  <si>
    <t>Pyrolysis_manure_fiber_conv</t>
  </si>
  <si>
    <t>Skal summe til 1</t>
  </si>
  <si>
    <t>Degassed_cattle_slurry_conv</t>
  </si>
  <si>
    <t>Degassed_swine_slurry_conv</t>
  </si>
  <si>
    <t>Plant_slurry_conv</t>
  </si>
  <si>
    <t>Pyrolyse af conventionel afgassede gyllefibre fra kvæg</t>
  </si>
  <si>
    <t>Biochar_fiber_conv</t>
  </si>
  <si>
    <t>Producerer energi og biochar ved pyrolyse af gyllefibre. Pyrolyseværket ligger i tilknytning til biogasanlæg og kraftværk, så energi-outputtet er el og ingen transport. Varmen bruges i proces eller tabes. El-tab dækker over input, derfor ingen ekstern input af energi.</t>
  </si>
  <si>
    <t>Straw_conv</t>
  </si>
  <si>
    <t>Grass_and_grass_clover_conv</t>
  </si>
  <si>
    <t>Oilseed_conv</t>
  </si>
  <si>
    <t>Kvaeg_affald_conv</t>
  </si>
  <si>
    <t>Afgraesningstab_afgraesning_1_org</t>
  </si>
  <si>
    <t>Soedmaelk_tung_EKM_org</t>
  </si>
  <si>
    <t>Soedmaelk_jersey_EKM_org</t>
  </si>
  <si>
    <t>Maelk_EKM_org</t>
  </si>
  <si>
    <t>Tilvaekst_kvaeg_org</t>
  </si>
  <si>
    <t>Kvaeg_affald_org</t>
  </si>
  <si>
    <t>Beef_meat_org</t>
  </si>
  <si>
    <t>Dead_meat_org</t>
  </si>
  <si>
    <t>As for adult pig for C</t>
  </si>
  <si>
    <t>Extrac_grassclover_org</t>
  </si>
  <si>
    <t>Protein_extraction_grass_grassclover_org</t>
  </si>
  <si>
    <t>Protein_extraction_grass_grassclover_conv</t>
  </si>
  <si>
    <t>Producerer protein koncentrat, pulp og brownjuice af økologisk græs og kløvergræs</t>
  </si>
  <si>
    <t>Grass_and_grass_clover_org</t>
  </si>
  <si>
    <t>Protein_concentrate_mixed_org</t>
  </si>
  <si>
    <t>Pulp_mixed_org</t>
  </si>
  <si>
    <t>Brown_juice_mixed_org</t>
  </si>
  <si>
    <t>Protein_1_org</t>
  </si>
  <si>
    <t>Plant_slurry_org</t>
  </si>
  <si>
    <t>Malkekvaeg_gylle_bindestald_org</t>
  </si>
  <si>
    <t>Malkekvaeg_fast_moeg_org</t>
  </si>
  <si>
    <t>Malkekvaeg_ajle_org</t>
  </si>
  <si>
    <t>Malkekvaeg_dybstroelse_hel_org</t>
  </si>
  <si>
    <t>Malkekvaeg_dybstroelse_delvis_org</t>
  </si>
  <si>
    <t>Malkekvaeg_gylle_sengestald_spalter_org</t>
  </si>
  <si>
    <t>Malkekvaeg_gylle_dybstroelse_og_gulv_org</t>
  </si>
  <si>
    <t>Malkekvaeg_godning_afsat_på_mark_org</t>
  </si>
  <si>
    <t>Malkekvaeg_gylle_sengestald_fast_gulv_org</t>
  </si>
  <si>
    <t>Malkekvaeg_gylle_sengestald_draenet_org</t>
  </si>
  <si>
    <t>Malkekvaeg_gylle_dybstroelse_spalter_linespil_org</t>
  </si>
  <si>
    <t>Malkekvaeg_gylle_dybstroelse_spalter_ring_bag_org</t>
  </si>
  <si>
    <t>Malkekvaeg_gylle_dybstroelse_draenet_bag_org</t>
  </si>
  <si>
    <t>Cattle_slurry_org</t>
  </si>
  <si>
    <t>Cattle_solid_manure_org</t>
  </si>
  <si>
    <t>Cattle_ajle_org</t>
  </si>
  <si>
    <t>Cattle_deep_litter_org</t>
  </si>
  <si>
    <t>Cattle_dung_urine_field_org</t>
  </si>
  <si>
    <t>Piglet_6_7_live_conv</t>
  </si>
  <si>
    <t>Piglet_31_live_conv</t>
  </si>
  <si>
    <t>Defined as Svinekoed_piglet_conv</t>
  </si>
  <si>
    <t>Sl_pig_gylle_delvis_spaltegulv_50_75_gulv_conv</t>
  </si>
  <si>
    <t>Sl_pig_gylle_delvis_spaltegulv_25_49_gulv_conv</t>
  </si>
  <si>
    <t>Sl_pig_gylle_draenet_gulv_spalter_conv</t>
  </si>
  <si>
    <t>Sl_pig_dybstroelse_conv</t>
  </si>
  <si>
    <t>Foster_kvaeg_dairy_heavy_conv</t>
  </si>
  <si>
    <t>Foster_kvaeg_dairy_heavy_org</t>
  </si>
  <si>
    <t>Calf_dairy_heavy_live_conv</t>
  </si>
  <si>
    <t>Calf_dairy_heavy_live_org</t>
  </si>
  <si>
    <t>Heifer_gylle_bindestald_conv</t>
  </si>
  <si>
    <t>Heifer_fast_moeg_conv</t>
  </si>
  <si>
    <t>Heifer_ajle_conv</t>
  </si>
  <si>
    <t>Heifer_dybstroelse_hel_conv</t>
  </si>
  <si>
    <t>Heifer_dybstroelse_delvis_conv</t>
  </si>
  <si>
    <t>Heifer_gylle_sengestald_spalter_conv</t>
  </si>
  <si>
    <t>Heifer_gylle_dybstroelse_og_gulv_conv</t>
  </si>
  <si>
    <t>Heifer_godning_afsat_på_mark_conv</t>
  </si>
  <si>
    <t>Heifer_gylle_sengestald_fast_gulv_conv</t>
  </si>
  <si>
    <t>Heifer_gylle_sengestald_draenet_conv</t>
  </si>
  <si>
    <t>Heifer_gylle_dybstroelse_spalter_linespil_conv</t>
  </si>
  <si>
    <t>Heifer_gylle_dybstroelse_spalter_ring_bag_conv</t>
  </si>
  <si>
    <t>Heifer_gylle_spaltestald_conv</t>
  </si>
  <si>
    <t>Heifer_gylle_bindestald_org</t>
  </si>
  <si>
    <t>Heifer_fast_moeg_org</t>
  </si>
  <si>
    <t>Heifer_ajle_org</t>
  </si>
  <si>
    <t>Heifer_dybstroelse_hel_org</t>
  </si>
  <si>
    <t>Heifer_dybstroelse_delvis_org</t>
  </si>
  <si>
    <t>Heifer_gylle_sengestald_spalter_org</t>
  </si>
  <si>
    <t>Heifer_gylle_dybstroelse_og_gulv_org</t>
  </si>
  <si>
    <t>Heifer_godning_afsat_på_mark_org</t>
  </si>
  <si>
    <t>Heifer_gylle_sengestald_fast_gulv_org</t>
  </si>
  <si>
    <t>Heifer_gylle_sengestald_draenet_org</t>
  </si>
  <si>
    <t>Heifer_gylle_dybstroelse_spalter_linespil_org</t>
  </si>
  <si>
    <t>Heifer_gylle_dybstroelse_spalter_ring_bag_org</t>
  </si>
  <si>
    <t>Heifer_gylle_spaltestald_org</t>
  </si>
  <si>
    <t>Bull_gylle_bindestald_conv</t>
  </si>
  <si>
    <t>Bull_fast_moeg_conv</t>
  </si>
  <si>
    <t>Bull_ajle_conv</t>
  </si>
  <si>
    <t>Bull_dybstroelse_hel_conv</t>
  </si>
  <si>
    <t>Bull_dybstroelse_delvis_conv</t>
  </si>
  <si>
    <t>Bull_gylle_sengestald_spalter_conv</t>
  </si>
  <si>
    <t>Bull_gylle_dybstroelse_og_gulv_conv</t>
  </si>
  <si>
    <t>Bull_godning_afsat_på_mark_conv</t>
  </si>
  <si>
    <t>Bull_gylle_sengestald_fast_gulv_conv</t>
  </si>
  <si>
    <t>Bull_gylle_sengestald_draenet_conv</t>
  </si>
  <si>
    <t>Bull_gylle_dybstroelse_spalter_linespil_conv</t>
  </si>
  <si>
    <t>Bull_gylle_dybstroelse_spalter_ring_bag_conv</t>
  </si>
  <si>
    <t>Bull_gylle_spaltestald_conv</t>
  </si>
  <si>
    <t>Bull_dybstroelse_hel_org</t>
  </si>
  <si>
    <t>Bull_dybstroelse_delvis_org</t>
  </si>
  <si>
    <t>Bull_gylle_sengestald_spalter_org</t>
  </si>
  <si>
    <t>Bull_gylle_dybstroelse_og_gulv_org</t>
  </si>
  <si>
    <t>Bull_godning_afsat_på_mark_org</t>
  </si>
  <si>
    <t>Bull_gylle_sengestald_fast_gulv_org</t>
  </si>
  <si>
    <t>Bull_gylle_dybstroelse_spalter_linespil_org</t>
  </si>
  <si>
    <t>Bull_gylle_dybstroelse_spalter_ring_bag_org</t>
  </si>
  <si>
    <t>Bull_gylle_spaltestald_org</t>
  </si>
  <si>
    <t>Svinekoed_piglet_dead_conv</t>
  </si>
  <si>
    <t>Svinekoed_piglet_dead_org</t>
  </si>
  <si>
    <t>As for piglet</t>
  </si>
  <si>
    <t>Svinekoed_little_pig_dead_conv</t>
  </si>
  <si>
    <t>Svinekoed_little_pig_dead_org</t>
  </si>
  <si>
    <t>As for little pig</t>
  </si>
  <si>
    <t>Svinekoed_sla_pig_dead_conv</t>
  </si>
  <si>
    <t>Svinekoed_sla_pig_dead_org</t>
  </si>
  <si>
    <t>As for slaughter pig</t>
  </si>
  <si>
    <t>Foster_kvaeg_heavy_dead_conv</t>
  </si>
  <si>
    <t>Foster_kvaeg_heavy_dead_org</t>
  </si>
  <si>
    <t>As for foster kvaeg heavy</t>
  </si>
  <si>
    <t>Tilvaekst_heifer_heavy_conv</t>
  </si>
  <si>
    <t>Tilvaekst_heifer_heavy_org</t>
  </si>
  <si>
    <t>Tilvaekst_heifer_heavy dead_conv</t>
  </si>
  <si>
    <t>Tilvaekst_heifer_heavy_dead_org</t>
  </si>
  <si>
    <t>Heifer_dairy_heavy_live_conv</t>
  </si>
  <si>
    <t>Heifer_dairy_heavy_live_org</t>
  </si>
  <si>
    <t>As for tilvaekst kvaeg</t>
  </si>
  <si>
    <t>Undef output-1 (Variable declaration)</t>
  </si>
  <si>
    <t>10a</t>
  </si>
  <si>
    <t>Oliemølle der håndterer økologiske oliefrø</t>
  </si>
  <si>
    <t>Oil_Mill_org</t>
  </si>
  <si>
    <t>Oliemølle der håndterer konventionelle oliefrø</t>
  </si>
  <si>
    <t>Der produceres olie og kage på baggrund af økologiske oliefrø, som fortrinsvis vil være raps</t>
  </si>
  <si>
    <t>Oilseed_org</t>
  </si>
  <si>
    <t>Rapeseed_oil_org</t>
  </si>
  <si>
    <t>Plant_oil_org</t>
  </si>
  <si>
    <t>Rapeseed_cake_org</t>
  </si>
  <si>
    <t>Protein_2_org</t>
  </si>
  <si>
    <t>Afgraesningstab_org</t>
  </si>
  <si>
    <t>Beet_sugar_conv</t>
  </si>
  <si>
    <t>Beet_sugar_org</t>
  </si>
  <si>
    <t>Beet_pulp_dried_conv</t>
  </si>
  <si>
    <t>Beet_pulp_dried_org</t>
  </si>
  <si>
    <t>White_sugar_conv</t>
  </si>
  <si>
    <t>White_sugar_org</t>
  </si>
  <si>
    <t>Sukkerroefabrik som håndterer konventionelle sukkerroer</t>
  </si>
  <si>
    <t>Sukkerroefabrik som håndterer økologiske sukkerroer</t>
  </si>
  <si>
    <t>Sugar_beets_factory_conv</t>
  </si>
  <si>
    <t>Sugar_beets_factory_org</t>
  </si>
  <si>
    <t>Kartoffelmelsfabrik som håndterer konventionelle stivelseskartofler</t>
  </si>
  <si>
    <t>For_prod_192</t>
  </si>
  <si>
    <t>For_prod_193</t>
  </si>
  <si>
    <t>For_prod_194</t>
  </si>
  <si>
    <t>For_prod_195</t>
  </si>
  <si>
    <t>For_prod_196</t>
  </si>
  <si>
    <t>For_prod_197</t>
  </si>
  <si>
    <t>For_prod_198</t>
  </si>
  <si>
    <t>For_prod_199</t>
  </si>
  <si>
    <t>For_prod_200</t>
  </si>
  <si>
    <t>For_prod_201</t>
  </si>
  <si>
    <t>For_prod_202</t>
  </si>
  <si>
    <t>For_prod_203</t>
  </si>
  <si>
    <t>For_prod_204</t>
  </si>
  <si>
    <t>For_prod_205</t>
  </si>
  <si>
    <t>For_prod_206</t>
  </si>
  <si>
    <t>For_prod_207</t>
  </si>
  <si>
    <t>For_prod_208</t>
  </si>
  <si>
    <t>For_prod_209</t>
  </si>
  <si>
    <t>For_prod_210</t>
  </si>
  <si>
    <t>For_prod_211</t>
  </si>
  <si>
    <t>For_prod_212</t>
  </si>
  <si>
    <t>For_prod_213</t>
  </si>
  <si>
    <t>For_prod_214</t>
  </si>
  <si>
    <t>For_prod_215</t>
  </si>
  <si>
    <t>For_prod_216</t>
  </si>
  <si>
    <t>For_prod_217</t>
  </si>
  <si>
    <t>For_prod_218</t>
  </si>
  <si>
    <t>For_prod_219</t>
  </si>
  <si>
    <t>For_prod_220</t>
  </si>
  <si>
    <t>For_prod_221</t>
  </si>
  <si>
    <t>For_prod_222</t>
  </si>
  <si>
    <t>For_prod_223</t>
  </si>
  <si>
    <t>For_prod_224</t>
  </si>
  <si>
    <t>For_prod_225</t>
  </si>
  <si>
    <t>For_prod_226</t>
  </si>
  <si>
    <t>For_prod_227</t>
  </si>
  <si>
    <t>For_prod_228</t>
  </si>
  <si>
    <t>For_prod_229</t>
  </si>
  <si>
    <t>For_prod_230</t>
  </si>
  <si>
    <t>For_prod_231</t>
  </si>
  <si>
    <t>For_prod_232</t>
  </si>
  <si>
    <t>For_prod_233</t>
  </si>
  <si>
    <t>For_prod_234</t>
  </si>
  <si>
    <t>For_prod_235</t>
  </si>
  <si>
    <t>For_prod_236</t>
  </si>
  <si>
    <t>For_prod_237</t>
  </si>
  <si>
    <t>For_prod_238</t>
  </si>
  <si>
    <t>For_prod_239</t>
  </si>
  <si>
    <t>For_prod_240</t>
  </si>
  <si>
    <t>For_prod_241</t>
  </si>
  <si>
    <t>For_prod_242</t>
  </si>
  <si>
    <t>For_prod_243</t>
  </si>
  <si>
    <t>For_prod_244</t>
  </si>
  <si>
    <t>For_prod_245</t>
  </si>
  <si>
    <t>For_prod_246</t>
  </si>
  <si>
    <t>Beet_molasses1_conv</t>
  </si>
  <si>
    <t>Beet_molasses2_conv</t>
  </si>
  <si>
    <t>Beet_molasses1_org</t>
  </si>
  <si>
    <t>Beet_molasses2_org</t>
  </si>
  <si>
    <t>Molasses1_conv</t>
  </si>
  <si>
    <t>Molasses1_org</t>
  </si>
  <si>
    <t xml:space="preserve">Should storage losses be </t>
  </si>
  <si>
    <t>calculated in the end of the script</t>
  </si>
  <si>
    <t>Yes</t>
  </si>
  <si>
    <t>No</t>
  </si>
  <si>
    <t>Smaagris_toklimastald_gylle_conv</t>
  </si>
  <si>
    <t>Smaagris_draenet_gulv_gylle_conv</t>
  </si>
  <si>
    <t>Smaagris_dybstroelse_conv</t>
  </si>
  <si>
    <t>VS*(MCF/100)*B0*0.67*(12/16)*4</t>
  </si>
  <si>
    <t>VS*(MCF/100)*B0*0.67*9.375</t>
  </si>
  <si>
    <t>VS*(MCF/100)*B0*0.67*55+VS*(MCF/100)*B0*1000*4*0.02175</t>
  </si>
  <si>
    <t>MCF Note</t>
  </si>
  <si>
    <t>Separ_degas_solid_fraction_juice_manure_conv</t>
  </si>
  <si>
    <t>Separ_degas_thin_fraction_juice_manure_conv</t>
  </si>
  <si>
    <t>Degas_swine_deep_litter_conv</t>
  </si>
  <si>
    <t>Degassed_swine_deep_litter_conv</t>
  </si>
  <si>
    <t>Boiler_straw_conv</t>
  </si>
  <si>
    <t>Halmvarmeværk</t>
  </si>
  <si>
    <t>Varmeværk der laver varme ved at brænde konventionel halm</t>
  </si>
  <si>
    <t>Bottom_straw_ash_conv</t>
  </si>
  <si>
    <t>Fly_ash_straw_conv</t>
  </si>
  <si>
    <t>Bottom_ash_conv</t>
  </si>
  <si>
    <t>Fly_ash_conv</t>
  </si>
  <si>
    <t>Parajuli et al 2014</t>
  </si>
  <si>
    <t>Repræsenterer transport af flyveaske til deponi eller lignende, Parajuli et al 2014</t>
  </si>
  <si>
    <t>Repræsenterer transport af bundaske til mark/skov arealer, Parajuli et al 2014</t>
  </si>
  <si>
    <t>Heat_and_power_straw_conv</t>
  </si>
  <si>
    <t>Halm-kraftvarmeværk</t>
  </si>
  <si>
    <t>Varmeværk der laver el og varme ved at brænde konventionel halm</t>
  </si>
  <si>
    <t>Privat halmfyr på ejendom</t>
  </si>
  <si>
    <t>Halmfyr, der laver varme ved at brænde konventionel halm</t>
  </si>
  <si>
    <t>Repræsenterer transport af bundaske til mark/skov arealer, antaget</t>
  </si>
  <si>
    <t>Processtrømforbrug antaget som for Boiler</t>
  </si>
  <si>
    <t>Boiler_private_straw_conv</t>
  </si>
  <si>
    <t>Livestock_manure_conv</t>
  </si>
  <si>
    <t>Field_application</t>
  </si>
  <si>
    <t>Dung_field_conv</t>
  </si>
  <si>
    <t>Sows_deep_litter_conv</t>
  </si>
  <si>
    <t>Pig_not_sows_deep_litter_conv</t>
  </si>
  <si>
    <t>Separ_degas_solid_fraction_new_plant_conv</t>
  </si>
  <si>
    <t>Separ_degas_thin_fraction_new_plant_conv</t>
  </si>
  <si>
    <t>Degassed_new_plant_slurry_conv</t>
  </si>
  <si>
    <t>Degassed_slurry_new_plant_conv</t>
  </si>
  <si>
    <t>Separ_degas_solid_fraction_new_plant_manure_conv</t>
  </si>
  <si>
    <t>Separ_degas_thin_fraction_new_plant_manure_conv</t>
  </si>
  <si>
    <t>Degassed_slurry_exist_plant_conv</t>
  </si>
  <si>
    <t>Separ_degas_solid_fraction_exist_plant_manure_conv</t>
  </si>
  <si>
    <t>Separ_degas_thin_fraction_exist_plant_manure_conv</t>
  </si>
  <si>
    <t>Degassed_exist_plant_slurry_conv</t>
  </si>
  <si>
    <t>Separ_degas_solid_fraction_exist_plant_conv</t>
  </si>
  <si>
    <t>Separ_degas_thin_fraction_exist_plant_conv</t>
  </si>
  <si>
    <t>Boiler_private_rape_straw_conv</t>
  </si>
  <si>
    <t>Halmfyr, der laver varme ved at brænde konventionel rapshalm</t>
  </si>
  <si>
    <t>Reservation_corn_biogas_conv</t>
  </si>
  <si>
    <t>Reserverer en pulje af majs til senere brug i biogas (Step D)</t>
  </si>
  <si>
    <t>Maize_whole_crop_fresh_conv</t>
  </si>
  <si>
    <t>Reservation_corn_for_biogas_conv</t>
  </si>
  <si>
    <t>Reservation_Beet_roots_for_biogas_conv</t>
  </si>
  <si>
    <t>Reservation_Whole_crop_for_biogas_conv</t>
  </si>
  <si>
    <t>Energy_corn_conv</t>
  </si>
  <si>
    <t>Energy_beet_roots_conv</t>
  </si>
  <si>
    <t>Energy_whole_crop_conv</t>
  </si>
  <si>
    <t>Reservation_beet_ro_biogas_conv</t>
  </si>
  <si>
    <t>Reserverer en pulje af roer til senere brug i biogas (Step D)</t>
  </si>
  <si>
    <t>Reservation_whole_c_biogas_conv</t>
  </si>
  <si>
    <t>Reserverer en pulje af helsæd til senere brug i biogas (Step D)</t>
  </si>
  <si>
    <t>Whole_crop_conv</t>
  </si>
  <si>
    <t>Degassed_slurry_new_plant_org</t>
  </si>
  <si>
    <t>Degassed_slurry_exist_plant_org</t>
  </si>
  <si>
    <t>Degassed_new_plant_slurry_org</t>
  </si>
  <si>
    <t>Degassed_exist_plant_slurry_org</t>
  </si>
  <si>
    <t>Separ_degas_solid_fraction_new_plant_manure_org</t>
  </si>
  <si>
    <t>Separ_degas_thin_fraction_new_plant_manure_org</t>
  </si>
  <si>
    <t>Separ_degas_solid_fraction_new_plant_org</t>
  </si>
  <si>
    <t>Separ_degas_thin_fraction_new_plant_org</t>
  </si>
  <si>
    <t>Degassed_slurry_cattle_org</t>
  </si>
  <si>
    <t>Degassed_cattle_slurry_org</t>
  </si>
  <si>
    <t>Degassed_cattle_deep_litter_conv</t>
  </si>
  <si>
    <t>Degassed_cattle_deep_litter_org</t>
  </si>
  <si>
    <t>Degas_cattle_deep_litter_conv</t>
  </si>
  <si>
    <t>Degas_cattle_deep_litter_org</t>
  </si>
  <si>
    <t>Degas_cattle_solid_manure_conv</t>
  </si>
  <si>
    <t>Degassed_cattle_solid_manure_conv</t>
  </si>
  <si>
    <t>Separ_thin_fraction_pig_slurry_conv</t>
  </si>
  <si>
    <t>Separ_solid_fraction_pig_slurry_conv</t>
  </si>
  <si>
    <t>Separ_thin_fraction_pig_conv</t>
  </si>
  <si>
    <t>Separ_solid_fraction_pig_conv</t>
  </si>
  <si>
    <t>Sukkerroefabrik som producer sukker, melasse, roepiller og carbokalk på baggrund af konventionelle sukkeroer.</t>
  </si>
  <si>
    <t>Sukkerroefabrik som producerer sukker, melasse, roepiller og carbokalk på baggrund af økologiske sukkerroer.</t>
  </si>
  <si>
    <t>Potato_starch_conv</t>
  </si>
  <si>
    <t>Exit_model</t>
  </si>
  <si>
    <t>Potato_protein1_conv</t>
  </si>
  <si>
    <t>Potato_protein2_conv</t>
  </si>
  <si>
    <t>Potato_pulp1_conv</t>
  </si>
  <si>
    <t>Potato_pulp2_conv</t>
  </si>
  <si>
    <t>Beet_carbokalk_nokalk_conv</t>
  </si>
  <si>
    <t>Beet_carbokalk_nokalk_org</t>
  </si>
  <si>
    <t>Potatoes_starch_powder_conv</t>
  </si>
  <si>
    <t>Kartoffelmelsfabrik som producer stivelse, protein, pulp og kali-gødningsprodukt (kartoffelfrugtsaft) på baggund af konventionelle stivelseskartofler</t>
  </si>
  <si>
    <t>Starch_potato_conv</t>
  </si>
  <si>
    <t>Protein_potato1_conv</t>
  </si>
  <si>
    <t>Pulp_potato1_conv</t>
  </si>
  <si>
    <t>Potato_juice_concentrate_conv</t>
  </si>
  <si>
    <t>Juice_concentrate_potato_conv</t>
  </si>
  <si>
    <t>Carbokalk_nokalk_beet_conv</t>
  </si>
  <si>
    <t>Carbokalk_nokalk_beet_org</t>
  </si>
  <si>
    <t>Grain_conv</t>
  </si>
  <si>
    <t>Grain_org</t>
  </si>
  <si>
    <t>RapeStraw_Cut_comb_org</t>
  </si>
  <si>
    <t>Snitning af økologisk rapshalm o.l. med mejetærsker</t>
  </si>
  <si>
    <t>Snittet_halm_org</t>
  </si>
  <si>
    <t>Soil_input_org</t>
  </si>
  <si>
    <t>Snitning af økologisk halm med mejetærsker</t>
  </si>
  <si>
    <t>Straw_org</t>
  </si>
  <si>
    <t>Straw_Cut_Comb_org</t>
  </si>
  <si>
    <t>Svinekoed_affald_org</t>
  </si>
  <si>
    <t>Svinekoed_adult_org</t>
  </si>
  <si>
    <t>Svinekoed_piglet_org</t>
  </si>
  <si>
    <t>Svinekoed_little_pig_org</t>
  </si>
  <si>
    <t>Svinekoed_slaugther_pig_org</t>
  </si>
  <si>
    <t>Pork_meat_org</t>
  </si>
  <si>
    <t>Piglet_15_live_org</t>
  </si>
  <si>
    <t>Piglet_31_live_org</t>
  </si>
  <si>
    <t>Sows_godning_afsat_på_mark_org</t>
  </si>
  <si>
    <t>Sows_deep_litter_org</t>
  </si>
  <si>
    <t>Sows_slurry_deep_litter_org</t>
  </si>
  <si>
    <t>Sows_slurry_partly_slatted_floor_org</t>
  </si>
  <si>
    <t>Pig_dung_urine_field_org</t>
  </si>
  <si>
    <t>Sow_deep_litter_org</t>
  </si>
  <si>
    <t>Pig_slurry_org</t>
  </si>
  <si>
    <t>Little_pig_deep_litter_org</t>
  </si>
  <si>
    <t>Pig_godning_afsat_mark_org</t>
  </si>
  <si>
    <t>Pig_not_sows_deep_litter_org</t>
  </si>
  <si>
    <t>Little_pig_slurry_partly_slatted_floor_org</t>
  </si>
  <si>
    <t>Little_pig_slurry_deep_litter_org</t>
  </si>
  <si>
    <t>Sl_pig_deep_litter_org</t>
  </si>
  <si>
    <t>Sl_pig_slurry_deep_litter_org</t>
  </si>
  <si>
    <t>Sl_pig_slurry_partly_slatted_floor_org</t>
  </si>
  <si>
    <t>Degassed_swine_deep_litter_org</t>
  </si>
  <si>
    <t>Degas_swine_deep_litter_org</t>
  </si>
  <si>
    <t>Biomass_dummy</t>
  </si>
  <si>
    <t>Denne omregningsfaktor er også indsat i fats forabrjdede produkter for el (DE SKAL VÆRE ENS)!</t>
  </si>
  <si>
    <t>Straw_oilseed_conv</t>
  </si>
  <si>
    <t>Straw_oilseed_org</t>
  </si>
  <si>
    <t>Extrac_ProteinGrassclover_conv</t>
  </si>
  <si>
    <t>L9</t>
  </si>
  <si>
    <t>Producerer protein koncentrat, pulp og brownjuice af protein kløvergræs</t>
  </si>
  <si>
    <t>Protein_grass_clover_biorefinery_conv</t>
  </si>
  <si>
    <t>Pulp_ProteinGrassClover_conv</t>
  </si>
  <si>
    <t>Pulp_ProteinGrassClover_org</t>
  </si>
  <si>
    <t>Pstarch_factory_org</t>
  </si>
  <si>
    <t>Pstarch_factory_conv</t>
  </si>
  <si>
    <t>Sbeet_factory_org</t>
  </si>
  <si>
    <t>Sbeet_factory_conv</t>
  </si>
  <si>
    <t>Kartoffelmelsfabrik som håndterer økologiske stivelseskartofler</t>
  </si>
  <si>
    <t>Potatoes_starch_powder_org</t>
  </si>
  <si>
    <t>Kartoffelmelsfabrik som producer stivelse, protein, pulp og kali-gødningsprodukt (kartoffelfrugtsaft) på baggund af økologiske stivelseskartofler</t>
  </si>
  <si>
    <t>Potato_starch_org</t>
  </si>
  <si>
    <t>Potato_protein1_org</t>
  </si>
  <si>
    <t>Potato_protein2_org</t>
  </si>
  <si>
    <t>Potato_pulp1_org</t>
  </si>
  <si>
    <t>Potato_pulp2_org</t>
  </si>
  <si>
    <t>Potato_juice_concentrate_org</t>
  </si>
  <si>
    <t>Starch_potato_org</t>
  </si>
  <si>
    <t>Protein_potato1_org</t>
  </si>
  <si>
    <t>Pulp_potato1_org</t>
  </si>
  <si>
    <t>Juice_concentrate_potato_org</t>
  </si>
  <si>
    <t>Grassclover_Return_conv</t>
  </si>
  <si>
    <t>Concersion of left over grass clover into Return</t>
  </si>
  <si>
    <t>Conversion of conventional grass clover left overs to biomass left on the field</t>
  </si>
  <si>
    <t>Grassclover_Return_org</t>
  </si>
  <si>
    <t>Conversion of organic grass clover left overs to biomass left on the field</t>
  </si>
  <si>
    <t>Wholecrop_Return_conv</t>
  </si>
  <si>
    <t>Concersion of left over whole crop into Return</t>
  </si>
  <si>
    <t>Conversion of conventional whole crop left overs to biomass left on the field</t>
  </si>
  <si>
    <t>White_protein_ProteinGrassClover_conv</t>
  </si>
  <si>
    <t>Human_food_protein_grass_conv</t>
  </si>
  <si>
    <t>Pulp_ProteinGrassClover_biorefinery_conv</t>
  </si>
  <si>
    <t>Pulp_ProteinGrassClover_biorefinery_org</t>
  </si>
  <si>
    <t>As for Protein_concentrate_mixed_conv</t>
  </si>
  <si>
    <t>White_protein_ProteinGrassClover_org</t>
  </si>
  <si>
    <t>Human_food_protein_grass_org</t>
  </si>
  <si>
    <t>Separ_degas_thin_fraction_catt_slurry_conv</t>
  </si>
  <si>
    <t>Separ_degas_solid_fraction_catt_slurry_conv</t>
  </si>
  <si>
    <t>Separ_degas_solid_fraction_pig_slurry_conv</t>
  </si>
  <si>
    <t>Separ_degas_thin_fraction_pig_slurry_conv</t>
  </si>
  <si>
    <t>Separ_degas_solid_fraction_pig_deep_lit_conv</t>
  </si>
  <si>
    <t>Separ_degas_thin_fraction_pig_deep_lit_conv</t>
  </si>
  <si>
    <t>Separ_degas_solid_frac_pig_deep_lit_conv</t>
  </si>
  <si>
    <t>Separ_degas_thin_frac_pig_deep_lit_conv</t>
  </si>
  <si>
    <t>L10</t>
  </si>
  <si>
    <t>Extrac_ProteinGrassclover_org</t>
  </si>
  <si>
    <t>Producerer protein koncentrat, pulp og brownjuice af protein  økologisk kløvergræs</t>
  </si>
  <si>
    <t>Protein_grass_clover_biorefinery_org</t>
  </si>
  <si>
    <t>Index cards for technologies applied in the modules Tech1 and Tech2</t>
  </si>
  <si>
    <t>ID-number</t>
  </si>
  <si>
    <t>Code</t>
  </si>
  <si>
    <t>Name</t>
  </si>
  <si>
    <t>Sum/average content</t>
  </si>
  <si>
    <t>The summed value must be 1</t>
  </si>
  <si>
    <t>Feed group</t>
  </si>
  <si>
    <t>Product group</t>
  </si>
  <si>
    <t>Destination group</t>
  </si>
  <si>
    <t>Choose</t>
  </si>
  <si>
    <t>Amount (DM)</t>
  </si>
  <si>
    <t>Output DM ratio</t>
  </si>
  <si>
    <t>Output energy</t>
  </si>
  <si>
    <t>Type og energy</t>
  </si>
  <si>
    <t>Loss %</t>
  </si>
  <si>
    <t>Efficiency%</t>
  </si>
  <si>
    <t>Electricity (KWh)</t>
  </si>
  <si>
    <t>Input energy</t>
  </si>
  <si>
    <t>Distance (km)</t>
  </si>
  <si>
    <t>Means of transport</t>
  </si>
  <si>
    <t>Km or diesel</t>
  </si>
  <si>
    <t>Proportion that is transported (%)</t>
  </si>
  <si>
    <t>Category for drying</t>
  </si>
  <si>
    <t>Electricity</t>
  </si>
  <si>
    <t>Proportion that is dried (%)</t>
  </si>
  <si>
    <t>Product-1</t>
  </si>
  <si>
    <t>Product-2</t>
  </si>
  <si>
    <t>Product-3</t>
  </si>
  <si>
    <t>Product-4</t>
  </si>
  <si>
    <t>Product-5</t>
  </si>
  <si>
    <t>Product-6</t>
  </si>
  <si>
    <t>Product-7</t>
  </si>
  <si>
    <t>Product-8</t>
  </si>
  <si>
    <t>Product-9</t>
  </si>
  <si>
    <t>Process-1</t>
  </si>
  <si>
    <t>Process-2</t>
  </si>
  <si>
    <t>Process-3</t>
  </si>
  <si>
    <t>Process-4</t>
  </si>
  <si>
    <t>Process-5</t>
  </si>
  <si>
    <t>Process-6</t>
  </si>
  <si>
    <t>Process-7</t>
  </si>
  <si>
    <t>Process-8</t>
  </si>
  <si>
    <t>Process-9</t>
  </si>
  <si>
    <t>Processing (Per kg input DM)</t>
  </si>
  <si>
    <t>Related field operations etc.</t>
  </si>
  <si>
    <t>Tech_1</t>
  </si>
  <si>
    <t>Tech_2</t>
  </si>
  <si>
    <t>(Tech_3)</t>
  </si>
  <si>
    <t>(Tech_4)</t>
  </si>
  <si>
    <t>(Tech_5)</t>
  </si>
  <si>
    <t>Please put a '1' in those modules where this technology should be applicable</t>
  </si>
  <si>
    <t>DM, g / kg</t>
  </si>
  <si>
    <t>Content per kg DM</t>
  </si>
  <si>
    <t>DM output</t>
  </si>
  <si>
    <t>N/A</t>
  </si>
  <si>
    <t>Specific and other gas losses (allocation in percentage)</t>
  </si>
  <si>
    <t>C_other</t>
  </si>
  <si>
    <t>N_other</t>
  </si>
  <si>
    <t>P_other</t>
  </si>
  <si>
    <t>P_envi</t>
  </si>
  <si>
    <t>K_other</t>
  </si>
  <si>
    <t>K_envi</t>
  </si>
  <si>
    <t>Absolute content of output is calculated below (g)</t>
  </si>
  <si>
    <t>Content per kg DM is calculated below (g)</t>
  </si>
  <si>
    <t>Allocation</t>
  </si>
  <si>
    <t>Transportation summary</t>
  </si>
  <si>
    <t>Drying summary</t>
  </si>
  <si>
    <t>Product</t>
  </si>
  <si>
    <t>Processing summary</t>
  </si>
  <si>
    <t>General</t>
  </si>
  <si>
    <t>FU, kg DM/FU</t>
  </si>
  <si>
    <t>Content, per kg DM</t>
  </si>
  <si>
    <t>Based on DCA report 191</t>
  </si>
  <si>
    <t xml:space="preserve">Based on DCA report 191; Normtal for husdyrgødning, DCA rapport, nr. 191, 2021, Christian Børsting, </t>
  </si>
  <si>
    <t>Based on DCA report 191; https://dcapub.au.dk/djfpublikation/index.asp?action=show&amp;id=1474</t>
  </si>
  <si>
    <t>Source for MJ: https://world-nuclear.org/information-library/facts-and-figures/heat-values-of-various-fuels.aspx</t>
  </si>
  <si>
    <t>Elektricity aimed for grid</t>
  </si>
  <si>
    <t>Heat (as storred in water)</t>
  </si>
  <si>
    <t>No.</t>
  </si>
  <si>
    <t>DM; as for stable with tied cattle</t>
  </si>
  <si>
    <t>Formular for VS calculation</t>
  </si>
  <si>
    <t>Assumed as for deep litter</t>
  </si>
  <si>
    <t>Assumed as for conventional deep litter from sows</t>
  </si>
  <si>
    <t>Assumed as for conventional deep litter from piglets</t>
  </si>
  <si>
    <t>Assumed as for conventional deep litter from slaughter pigs</t>
  </si>
  <si>
    <t>Calculated individually for stable and storage based on Danish Inventoty methodology</t>
  </si>
  <si>
    <t>IPCC 2019, Annex 3D_Agri_Inventory. 2019 Refinement to the 2006 IPCC Guidelines for National Greenhouse Gas Inventories</t>
  </si>
  <si>
    <t>Calculated value for pig deep litter based on Danish Inventory 2023</t>
  </si>
  <si>
    <t>Calculated for deep litter based on Annex 3D_Agri_Inventory</t>
  </si>
  <si>
    <t>Calculated for separated manure fibers</t>
  </si>
  <si>
    <t>Spring_barley_grain</t>
  </si>
  <si>
    <t>Grain</t>
  </si>
  <si>
    <t>Grain_crop</t>
  </si>
  <si>
    <t>Kerne</t>
  </si>
  <si>
    <t>Spring_barley_straw</t>
  </si>
  <si>
    <t>Straw</t>
  </si>
  <si>
    <t>Moden</t>
  </si>
  <si>
    <t>Gul</t>
  </si>
  <si>
    <t>Grass_clover</t>
  </si>
  <si>
    <t>Grass_and_grass_clover</t>
  </si>
  <si>
    <t>Grøn</t>
  </si>
  <si>
    <t>Winter_barley_grain</t>
  </si>
  <si>
    <t>Winter_barley_straw</t>
  </si>
  <si>
    <t>Winter_wheat_grain</t>
  </si>
  <si>
    <t>Winter_wheat_straw</t>
  </si>
  <si>
    <t>Oilseed_rape_seed</t>
  </si>
  <si>
    <t>Oilseed</t>
  </si>
  <si>
    <t>Oilseed_rape_straw</t>
  </si>
  <si>
    <t>Straw_oilseed</t>
  </si>
  <si>
    <t>Winter_rye_grain</t>
  </si>
  <si>
    <t>Winter_rye_straw</t>
  </si>
  <si>
    <t>Oat_grain</t>
  </si>
  <si>
    <t>Oat_straw</t>
  </si>
  <si>
    <t>Maize_whole_crop</t>
  </si>
  <si>
    <t>Maize_whole_crop_fresh</t>
  </si>
  <si>
    <t>Potato_starch</t>
  </si>
  <si>
    <t>Potatoes_starch_powder</t>
  </si>
  <si>
    <t>Tubers_and_roots_factory</t>
  </si>
  <si>
    <t>Perm_grass_normal_yield</t>
  </si>
  <si>
    <t>Peas_seed</t>
  </si>
  <si>
    <t>Protein_2</t>
  </si>
  <si>
    <t>Forarbejdet</t>
  </si>
  <si>
    <t>Peas_straw</t>
  </si>
  <si>
    <t>Sugar_beets_roots</t>
  </si>
  <si>
    <t>Sugar_beets_factory</t>
  </si>
  <si>
    <t>Sugar_beets_top</t>
  </si>
  <si>
    <t>Beets_top</t>
  </si>
  <si>
    <t>Crop_residue</t>
  </si>
  <si>
    <t>Return</t>
  </si>
  <si>
    <t>Seed_grass_seed</t>
  </si>
  <si>
    <t>Small_seeds</t>
  </si>
  <si>
    <t>Seed_grass_straw</t>
  </si>
  <si>
    <t>Straw_seed_grass</t>
  </si>
  <si>
    <t>Potato_other</t>
  </si>
  <si>
    <t>Potatoes_not_starch_powder</t>
  </si>
  <si>
    <t>Early_grain_whole_crop</t>
  </si>
  <si>
    <t>Late_grain_whole_crop</t>
  </si>
  <si>
    <t>Whole_crop</t>
  </si>
  <si>
    <t>Grass_clover_low_yield</t>
  </si>
  <si>
    <t>Grass_0N</t>
  </si>
  <si>
    <t>Grass_rotation</t>
  </si>
  <si>
    <t>Lucerne</t>
  </si>
  <si>
    <t>Protein_grass_clover_biorefinery</t>
  </si>
  <si>
    <t>Perm_grass_low_yield</t>
  </si>
  <si>
    <t>Perm_grass_no_yield</t>
  </si>
  <si>
    <t>Grass_legume_grass_no_yield_b</t>
  </si>
  <si>
    <t>C_crop_residue</t>
  </si>
  <si>
    <t>C_Return</t>
  </si>
  <si>
    <t>Catch_crop_grass</t>
  </si>
  <si>
    <t>Catch_crop_biomass</t>
  </si>
  <si>
    <t>Catch_crop_turnover</t>
  </si>
  <si>
    <t>Faba_beans_seed</t>
  </si>
  <si>
    <t>Catch_crop_grass_legume</t>
  </si>
  <si>
    <t>Rota_grass_no_yield_a</t>
  </si>
  <si>
    <t>Grass_legume_grass_no_yield_a</t>
  </si>
  <si>
    <t>Rota_grass_no_yield_b</t>
  </si>
  <si>
    <t>Protein_grass_clover</t>
  </si>
  <si>
    <t>Kg TS</t>
  </si>
  <si>
    <t>Peas_green_seed</t>
  </si>
  <si>
    <t>Human_food_protein_legumes</t>
  </si>
  <si>
    <t>Human_food_protein</t>
  </si>
  <si>
    <t>Dyrk_prod_39</t>
  </si>
  <si>
    <t>Dyrk_prod_40</t>
  </si>
  <si>
    <t>Dyrk_prod_41</t>
  </si>
  <si>
    <t>Dyrk_prod_42</t>
  </si>
  <si>
    <t>Dyrk_prod_43</t>
  </si>
  <si>
    <t>Dyrk_prod_44</t>
  </si>
  <si>
    <t>Dyrk_prod_45</t>
  </si>
  <si>
    <t>Dyrk_prod_46</t>
  </si>
  <si>
    <t>Dyrk_prod_47</t>
  </si>
  <si>
    <t>Dyrk_prod_48</t>
  </si>
  <si>
    <t>Dyrk_prod_49</t>
  </si>
  <si>
    <t>Dyrk_prod_50</t>
  </si>
  <si>
    <t>Dyrk_prod_51</t>
  </si>
  <si>
    <t>Dyrk_prod_52</t>
  </si>
  <si>
    <t>Dyrk_prod_53</t>
  </si>
  <si>
    <t>Dyrk_prod_54</t>
  </si>
  <si>
    <t>Dyrk_prod_55</t>
  </si>
  <si>
    <t>Dyrk_prod_56</t>
  </si>
  <si>
    <t>Dyrk_prod_57</t>
  </si>
  <si>
    <t>Dyrk_prod_58</t>
  </si>
  <si>
    <t>Dyrk_prod_59</t>
  </si>
  <si>
    <t>Detail_Spring_barley_grain</t>
  </si>
  <si>
    <t>Detail_Spring_barley_straw</t>
  </si>
  <si>
    <t>Detail_Grass_clover</t>
  </si>
  <si>
    <t>Detail_Winter_wheat_grain</t>
  </si>
  <si>
    <t>Detail_Winter_wheat_straw</t>
  </si>
  <si>
    <t>Detail_Oilseed_rape_seed</t>
  </si>
  <si>
    <t>Detail_Oilseed_rape_straw</t>
  </si>
  <si>
    <t>Detail_Maize_whole_crop</t>
  </si>
  <si>
    <t>Perm_grass_normal_yield_detail</t>
  </si>
  <si>
    <t>Detail_Peas_seed</t>
  </si>
  <si>
    <t>Detail_Peas_straw</t>
  </si>
  <si>
    <t>Detail_Late_grain_whole_crop</t>
  </si>
  <si>
    <t>Detail_Grass_rotation</t>
  </si>
  <si>
    <t>Perm_grass_no_yield_detail</t>
  </si>
  <si>
    <t>Detail_Catch_crop_grass</t>
  </si>
  <si>
    <t>Detail_Catch_crop_grass_legume</t>
  </si>
  <si>
    <t>Importerede produkter til anvendelsesstedet</t>
  </si>
  <si>
    <t>Soyakage_imp_conv</t>
  </si>
  <si>
    <t>Protein_imp_conv</t>
  </si>
  <si>
    <t>Protein_imp</t>
  </si>
  <si>
    <t>Import</t>
  </si>
  <si>
    <t>Rapskage_imp_conv</t>
  </si>
  <si>
    <t>Korn_standard_imp_conv</t>
  </si>
  <si>
    <t>Korn_imp_conv</t>
  </si>
  <si>
    <t>Korn_imp</t>
  </si>
  <si>
    <t>Soyakage_imp_org</t>
  </si>
  <si>
    <t>Protein_imp_org</t>
  </si>
  <si>
    <t>Rapskage_imp_org</t>
  </si>
  <si>
    <t>Korn_standard_imp_org</t>
  </si>
  <si>
    <t>Korn_imp_org</t>
  </si>
  <si>
    <t>Handelsgodning_N_standard_conv</t>
  </si>
  <si>
    <t>Handelsgødning_N_conv</t>
  </si>
  <si>
    <t>Handelsgødning_N</t>
  </si>
  <si>
    <t>Import_Non_flow</t>
  </si>
  <si>
    <t>Handelsgodning_P_standard_conv</t>
  </si>
  <si>
    <t>Handelsgødning_P_conv</t>
  </si>
  <si>
    <t>Handelsgødning_P</t>
  </si>
  <si>
    <t>Handelsgodning_K_standard_conv</t>
  </si>
  <si>
    <t>Handelsgødning_K_conv</t>
  </si>
  <si>
    <t>Handelsgødning_K</t>
  </si>
  <si>
    <t>Mineral_Type_2_grann_imp_conv</t>
  </si>
  <si>
    <t>Mineral_imp_conv</t>
  </si>
  <si>
    <t>Mineral_imp</t>
  </si>
  <si>
    <t>Skim_milk_powder_imp_conv</t>
  </si>
  <si>
    <t>Milk_powder_imp_conv</t>
  </si>
  <si>
    <t>Milk_powder_imp</t>
  </si>
  <si>
    <t>Whole_milk_feed_large_imp_conv</t>
  </si>
  <si>
    <t>Whole_milk_feed_imp_conv</t>
  </si>
  <si>
    <t>Whole_milk_feed_imp</t>
  </si>
  <si>
    <t>Whole_milk_feed_jersey_imp_conv</t>
  </si>
  <si>
    <t>Mineral_Type_2_grann_imp_org</t>
  </si>
  <si>
    <t>Mineral_Imp_org</t>
  </si>
  <si>
    <t>Skim_milk_powder_imp_org</t>
  </si>
  <si>
    <t>Milk_powder_imp_org</t>
  </si>
  <si>
    <t>Whole_milk_feed_large_imp_org</t>
  </si>
  <si>
    <t>Whole_milk_feed_imp_org</t>
  </si>
  <si>
    <t>Whole_milk_feed_jersey_imp_org</t>
  </si>
  <si>
    <t>Feed_fat_imp_conv</t>
  </si>
  <si>
    <t>Fat_imp_conv</t>
  </si>
  <si>
    <t>Fat_imp</t>
  </si>
  <si>
    <t>Feed_fat_imp_org</t>
  </si>
  <si>
    <t>Fat_imp_org</t>
  </si>
  <si>
    <t>Diesel_L</t>
  </si>
  <si>
    <t>Diesel_fossil</t>
  </si>
  <si>
    <t>Energi</t>
  </si>
  <si>
    <t>Import_Associated</t>
  </si>
  <si>
    <t>Heat_MJ</t>
  </si>
  <si>
    <t>Heat_gas</t>
  </si>
  <si>
    <t>Electricity_kwh</t>
  </si>
  <si>
    <t>Electricity_used</t>
  </si>
  <si>
    <t>Irrigation_water_electricity</t>
  </si>
  <si>
    <t>Lime_CaCO3</t>
  </si>
  <si>
    <t>Lime</t>
  </si>
  <si>
    <t>Soil_amendment</t>
  </si>
  <si>
    <t>Silage_plastic_1</t>
  </si>
  <si>
    <t>Plastic</t>
  </si>
  <si>
    <t>Material</t>
  </si>
  <si>
    <t>Mineral_Type_3_grann_imp_org</t>
  </si>
  <si>
    <t>Mineral_Type_3_grann_imp_conv</t>
  </si>
  <si>
    <t>Handelsgodning_K_standard_org</t>
  </si>
  <si>
    <t>Handelsgødning_K_org</t>
  </si>
  <si>
    <t>Imp_prod_29</t>
  </si>
  <si>
    <t>Imp_prod_30</t>
  </si>
  <si>
    <t>Imp_prod_31</t>
  </si>
  <si>
    <t>Imp_prod_32</t>
  </si>
  <si>
    <t>Imp_prod_33</t>
  </si>
  <si>
    <t>Imp_prod_34</t>
  </si>
  <si>
    <t>Imp_prod_35</t>
  </si>
  <si>
    <t>Imp_prod_36</t>
  </si>
  <si>
    <t>Imp_prod_37</t>
  </si>
  <si>
    <t>Imp_prod_38</t>
  </si>
  <si>
    <t>Imp_prod_39</t>
  </si>
  <si>
    <t>Imp_prod_40</t>
  </si>
  <si>
    <t>Imp_prod_41</t>
  </si>
  <si>
    <t>Imp_prod_42</t>
  </si>
  <si>
    <t>Imp_prod_43</t>
  </si>
  <si>
    <t>Imp_prod_44</t>
  </si>
  <si>
    <t>Imp_prod_45</t>
  </si>
  <si>
    <t>Imp_prod_46</t>
  </si>
  <si>
    <t>Imp_prod_47</t>
  </si>
  <si>
    <t>Imp_prod_48</t>
  </si>
  <si>
    <t>Imp_prod_49</t>
  </si>
  <si>
    <t>Imp_prod_50</t>
  </si>
  <si>
    <t>FE, kg DM/FE</t>
  </si>
  <si>
    <t>CO₂-ækv., g per kg tørstof</t>
  </si>
  <si>
    <t>m² / kg TS</t>
  </si>
  <si>
    <t>Dyrkning</t>
  </si>
  <si>
    <t>Forarbejdning</t>
  </si>
  <si>
    <t>Jord</t>
  </si>
  <si>
    <t>iLUC</t>
  </si>
  <si>
    <t>dLUC</t>
  </si>
  <si>
    <t>Dieselforbrug ved markoperationer, per ha per behandling / per ton dyrket afgrøde</t>
  </si>
  <si>
    <t>Markoperation-ID</t>
  </si>
  <si>
    <t>Markoperation</t>
  </si>
  <si>
    <t>Dieselforbrug</t>
  </si>
  <si>
    <t>JB-korrektion</t>
  </si>
  <si>
    <t>Kilde</t>
  </si>
  <si>
    <t>Kilde-ID</t>
  </si>
  <si>
    <t>Stubharvning*</t>
  </si>
  <si>
    <t>L / ha</t>
  </si>
  <si>
    <t xml:space="preserve">Fra Energiforbrug på økologiske og konventionelle landbrug. Tommy Dalgaard, Randi Dalgaard &amp; Anders Højlund Nielsen, Afdeling for JordbrugssystemerMarkbrug nr. 260 ◆ Juli 2002
</t>
  </si>
  <si>
    <t>Pløjning, efterår*</t>
  </si>
  <si>
    <t>Fastsat af HT som lig med tung såbedsharvning + 2 liter for at håndtere vægten af såsæden også. Se evt faktaark om besparelser i dieselforbruget.</t>
  </si>
  <si>
    <t>Pløjning, forår*</t>
  </si>
  <si>
    <t>Se dokumentation for ikke avancerede teknologier</t>
  </si>
  <si>
    <t>Jordpakning*</t>
  </si>
  <si>
    <t>SEGES' rapport om emissioner fra dyrkning af raps</t>
  </si>
  <si>
    <t>Såbedsharvning, let*</t>
  </si>
  <si>
    <t>Såbedsharvning, tung*</t>
  </si>
  <si>
    <t>Tromling*</t>
  </si>
  <si>
    <t>Såning*</t>
  </si>
  <si>
    <t>Såning med såsæt"</t>
  </si>
  <si>
    <t>Kunstgødskning*</t>
  </si>
  <si>
    <t>Radrensning*</t>
  </si>
  <si>
    <t>Ukrudstharvning*</t>
  </si>
  <si>
    <t>Korrektioner og tillæg</t>
  </si>
  <si>
    <t>Sprøjtning*</t>
  </si>
  <si>
    <t>Mejetærskning*</t>
  </si>
  <si>
    <t>ID</t>
  </si>
  <si>
    <t>Uvandet grovsand</t>
  </si>
  <si>
    <t>Uvandet finsand</t>
  </si>
  <si>
    <t>Vandet sandjord</t>
  </si>
  <si>
    <t>Sandblandet lerjord</t>
  </si>
  <si>
    <t>Lerjord</t>
  </si>
  <si>
    <t>Humusjorde</t>
  </si>
  <si>
    <t>Roeoptagning*</t>
  </si>
  <si>
    <t>Korrektion for jordtype, faktor</t>
  </si>
  <si>
    <t>Roeaftopning*</t>
  </si>
  <si>
    <t>Tillæg for smøreolie, faktor</t>
  </si>
  <si>
    <t>Grønthøstning*</t>
  </si>
  <si>
    <t>Transport, traktor</t>
  </si>
  <si>
    <t>L / ton/km</t>
  </si>
  <si>
    <t>Skårlægning*</t>
  </si>
  <si>
    <t>L / ton</t>
  </si>
  <si>
    <t>Stængelbrydning*</t>
  </si>
  <si>
    <t>Snitning*</t>
  </si>
  <si>
    <t>Selvkø_skårlægger</t>
  </si>
  <si>
    <t>Organisk_godning</t>
  </si>
  <si>
    <t>Tom7</t>
  </si>
  <si>
    <t>Tom8</t>
  </si>
  <si>
    <t>Tom9</t>
  </si>
  <si>
    <t>Tom10</t>
  </si>
  <si>
    <t>Tom11</t>
  </si>
  <si>
    <t>Tom12</t>
  </si>
  <si>
    <t>Tom13</t>
  </si>
  <si>
    <t>Tom14</t>
  </si>
  <si>
    <t>Tom15</t>
  </si>
  <si>
    <t>Tom16</t>
  </si>
  <si>
    <t>Tom17</t>
  </si>
  <si>
    <t>Tom18</t>
  </si>
  <si>
    <t>Tom19</t>
  </si>
  <si>
    <t>Tom20</t>
  </si>
  <si>
    <t>Tom21</t>
  </si>
  <si>
    <t>Tom22</t>
  </si>
  <si>
    <t>Tom23</t>
  </si>
  <si>
    <t>Tom24</t>
  </si>
  <si>
    <t>Tom25</t>
  </si>
  <si>
    <t>Tom26</t>
  </si>
  <si>
    <t>Tom27</t>
  </si>
  <si>
    <t>Tom28</t>
  </si>
  <si>
    <t>Tom29</t>
  </si>
  <si>
    <t>Tom30</t>
  </si>
  <si>
    <t>Tom31</t>
  </si>
  <si>
    <t>Tom32</t>
  </si>
  <si>
    <t>Tom33</t>
  </si>
  <si>
    <t>Tom34</t>
  </si>
  <si>
    <t>Tom35</t>
  </si>
  <si>
    <t>Tom36</t>
  </si>
  <si>
    <t>Tom37</t>
  </si>
  <si>
    <t>Tom38</t>
  </si>
  <si>
    <t>Tom39</t>
  </si>
  <si>
    <t>Tom40</t>
  </si>
  <si>
    <t>Tom41</t>
  </si>
  <si>
    <t>Tom42</t>
  </si>
  <si>
    <t>Tom43</t>
  </si>
  <si>
    <t>Tom44</t>
  </si>
  <si>
    <t>Tom45</t>
  </si>
  <si>
    <t>Tom46</t>
  </si>
  <si>
    <t>Tom47</t>
  </si>
  <si>
    <t>Tom48</t>
  </si>
  <si>
    <t>Tom49</t>
  </si>
  <si>
    <t>Tom50</t>
  </si>
  <si>
    <t>Tom51</t>
  </si>
  <si>
    <t>Tom52</t>
  </si>
  <si>
    <t>Tom53</t>
  </si>
  <si>
    <t>Product_group</t>
  </si>
  <si>
    <t>Destination_group</t>
  </si>
  <si>
    <t>Ej_til_foder_conv</t>
  </si>
  <si>
    <t>Maelk_EKM</t>
  </si>
  <si>
    <t>Ej_til_biomasse</t>
  </si>
  <si>
    <t>Export_conv</t>
  </si>
  <si>
    <t>Planteolie</t>
  </si>
  <si>
    <t>Olie</t>
  </si>
  <si>
    <t>Meat</t>
  </si>
  <si>
    <t>Loss_conv</t>
  </si>
  <si>
    <t>Protein</t>
  </si>
  <si>
    <t>Biochar</t>
  </si>
  <si>
    <t>Plant_organic_ferti_conv</t>
  </si>
  <si>
    <t>Soil_input_biochar_conv</t>
  </si>
  <si>
    <t>Dead_meat</t>
  </si>
  <si>
    <t>Livestock_manure_org</t>
  </si>
  <si>
    <t>Plant_organic_ferti_org</t>
  </si>
  <si>
    <t>Husdyrgodning</t>
  </si>
  <si>
    <t>Afgraesning_1_grazed_conv</t>
  </si>
  <si>
    <t>Transformed_green_feed</t>
  </si>
  <si>
    <t>Silage_grazing</t>
  </si>
  <si>
    <t>Ensilage_graes_conv</t>
  </si>
  <si>
    <t>Livestock_balance</t>
  </si>
  <si>
    <t>Ensilage_majs_conv</t>
  </si>
  <si>
    <t>Landfill</t>
  </si>
  <si>
    <t>Afgraesning_1_grazed_org</t>
  </si>
  <si>
    <t>Energy_biomass_reservation</t>
  </si>
  <si>
    <t>Soil_input_biochar_org</t>
  </si>
  <si>
    <t>Dung_field_org</t>
  </si>
  <si>
    <t>Degas_livestock_manure_conv</t>
  </si>
  <si>
    <t>Degas_livestock_manure_org</t>
  </si>
  <si>
    <t>Straw_legume_conv</t>
  </si>
  <si>
    <t>Degas_plant_organic_ferti_conv</t>
  </si>
  <si>
    <t>Ej til foder_org</t>
  </si>
  <si>
    <t>Degas_plant_organic_ferti_org</t>
  </si>
  <si>
    <t>Grass_crop</t>
  </si>
  <si>
    <t>Export_org</t>
  </si>
  <si>
    <t>Loss_org</t>
  </si>
  <si>
    <t>Exit_org</t>
  </si>
  <si>
    <t>Pig_live_conv</t>
  </si>
  <si>
    <t>Biochar_org</t>
  </si>
  <si>
    <t>Cattle_heavy_live_conv</t>
  </si>
  <si>
    <t>Cattle_heavy_live_org</t>
  </si>
  <si>
    <t>Cattle_jersey_live_conv</t>
  </si>
  <si>
    <t>Maize_whole_crop_fresh_org</t>
  </si>
  <si>
    <t>Cattle_jersey_live_org</t>
  </si>
  <si>
    <t>Straw_legume_org</t>
  </si>
  <si>
    <t>Sugar</t>
  </si>
  <si>
    <t>Ash_conv</t>
  </si>
  <si>
    <t>Potatoes_not_starch_powder_conv</t>
  </si>
  <si>
    <t>Potatoes_not_starch_powder_org</t>
  </si>
  <si>
    <t>Beets_top_conv</t>
  </si>
  <si>
    <t>Beets_top_org</t>
  </si>
  <si>
    <t>Small_seeds_conv</t>
  </si>
  <si>
    <t>Small_seeds_org</t>
  </si>
  <si>
    <t>Straw_seed_grass_conv</t>
  </si>
  <si>
    <t>Straw_seed_grass_org</t>
  </si>
  <si>
    <t>Whole_crop_org</t>
  </si>
  <si>
    <t>Grass_legume_grass_no_yield_a_conv</t>
  </si>
  <si>
    <t>Grass_legume_grass_no_yield_a_org</t>
  </si>
  <si>
    <t>Ensilage_graes_org</t>
  </si>
  <si>
    <t>Ensilage_majs_org</t>
  </si>
  <si>
    <t>Ensilage_whole_crop_conv</t>
  </si>
  <si>
    <t>Ensilage_whole_crop_org</t>
  </si>
  <si>
    <t>Catch_crop_biomass_conv</t>
  </si>
  <si>
    <t>Catch_crop_biomass_org</t>
  </si>
  <si>
    <t>Grass_legume_grass_no_yield_b_conv</t>
  </si>
  <si>
    <t>Grass_legume_grass_no_yield_b_org</t>
  </si>
  <si>
    <t>Energy_biomass_rerservation_conv</t>
  </si>
  <si>
    <t>Ensilage_energy_corn_conv</t>
  </si>
  <si>
    <t>Ensilage_energy_whole_crop_conv</t>
  </si>
  <si>
    <t>Ensilage_straw_seed_grass_conv</t>
  </si>
  <si>
    <t>Separ_degas_solid_fraction_exist_plant_org</t>
  </si>
  <si>
    <t>Separ_degas_thin_fraction_exist_plant_org</t>
  </si>
  <si>
    <t>Starch</t>
  </si>
  <si>
    <t>Pig_live_org</t>
  </si>
  <si>
    <t>Fresh_grass_field_org</t>
  </si>
  <si>
    <t>Fresh_grass_field_conv</t>
  </si>
  <si>
    <t>Energy_biomass_rerservation_org</t>
  </si>
  <si>
    <t>Human_food_protein_legumes_conv</t>
  </si>
  <si>
    <t>Human_food_protein_legumes_org</t>
  </si>
  <si>
    <t>C_g_kg_dm</t>
  </si>
  <si>
    <t>N_g_kg_dm</t>
  </si>
  <si>
    <t>P_g_kg_dm</t>
  </si>
  <si>
    <t>K_g_kg_dm</t>
  </si>
  <si>
    <t>MJ_g_kg_dm</t>
  </si>
  <si>
    <t>DM_g_kg</t>
  </si>
  <si>
    <t>C_G_KG</t>
  </si>
  <si>
    <t>N_G_KG</t>
  </si>
  <si>
    <t>P_G_KG</t>
  </si>
  <si>
    <t>K_G_KG</t>
  </si>
  <si>
    <t>MJ_KG</t>
  </si>
  <si>
    <t>DM_G_KG</t>
  </si>
  <si>
    <t>Energiforbrug ved tørring</t>
  </si>
  <si>
    <t>Beskrivelse</t>
  </si>
  <si>
    <t>Mængde per hkg</t>
  </si>
  <si>
    <t>Pr. 1 kg DM</t>
  </si>
  <si>
    <t>Type</t>
  </si>
  <si>
    <t>Tørring af korn</t>
  </si>
  <si>
    <t>Omregning MJ til KWh</t>
  </si>
  <si>
    <t>Forbrug pr ton/km</t>
  </si>
  <si>
    <t>g</t>
  </si>
  <si>
    <t>CO₂eq</t>
  </si>
  <si>
    <t>Lastbil &lt; 10 T</t>
  </si>
  <si>
    <t>Fragttog Europa</t>
  </si>
  <si>
    <t>Skib Oversøisk</t>
  </si>
  <si>
    <t>Skib Indlandsk</t>
  </si>
  <si>
    <t>Skib Europa</t>
  </si>
  <si>
    <t>Copy from columns AJ and AK</t>
  </si>
  <si>
    <t>DM as for digested animal slurry</t>
  </si>
  <si>
    <t>DM as for Soer_dybstroelse (Sows_deep_litter)</t>
  </si>
  <si>
    <t>DM as for Malkekvaeg_gylle_bindestald_conv</t>
  </si>
  <si>
    <t>DM as for slurry from stable with slatted floor</t>
  </si>
  <si>
    <t>DM approximately as for biochar</t>
  </si>
  <si>
    <t>Average of early and late whole crop (sse Crop definitions)</t>
  </si>
  <si>
    <t>Assumed</t>
  </si>
  <si>
    <t>DM as for Soer_gylle_kassestier_fuldspaltegulv_conv</t>
  </si>
  <si>
    <t>VS = volatile solids. Waste = manure</t>
  </si>
  <si>
    <t>VS in the formulars to the right is defined as the total amount of VS in the particular manure (including bedding material); MCF og B0 are as stated to the left</t>
  </si>
  <si>
    <t>C_CO2_climate</t>
  </si>
  <si>
    <t>Formular</t>
  </si>
  <si>
    <t>Explanation</t>
  </si>
  <si>
    <t>Losses of DM, MJ and VS (which is recorded due to the balance checking in the end of the module).</t>
  </si>
  <si>
    <t>Specific and other gas losses (defined by a formular, a fixed amount (kg) or by percentage).</t>
  </si>
  <si>
    <t>Loss of DM, MJ and VS (%)</t>
  </si>
  <si>
    <t>Specific and other gas losses from storage (defined by percentage).</t>
  </si>
  <si>
    <t>Stables producing solid manure have been added a leaching loss according to Table 9.12 in  DCA report 191; https://dcapub.au.dk/djfpublikation/index.asp?action=show&amp;id=1474</t>
  </si>
  <si>
    <t>The N2O emission factor entails that the deep litter is not re-mixed during storage</t>
  </si>
  <si>
    <t>Storage losses asummed as for cattle slurry</t>
  </si>
  <si>
    <t>Pyrolysis of conventional straw</t>
  </si>
  <si>
    <t>Produces energy and biochar by pyrolysing conventionally cultivated straw. The pyrolysis plant is located adjacent to a power plant that utilized the produced oil/gas. The output heat is used for processing or lost. The produced electricity is net, meaning that the internal consumption of electricity has been accounted for by losses and the (low) efficiency.</t>
  </si>
  <si>
    <t>Table 31. Processed products with a fixed definition (content)</t>
  </si>
  <si>
    <t>Table 32. Produced energy</t>
  </si>
  <si>
    <t>Table 33. Processed products without a fixed definition (content) (column AI to DL).</t>
  </si>
  <si>
    <t>Biomass_pool</t>
  </si>
  <si>
    <t>Biomass pool</t>
  </si>
  <si>
    <t>Pooling Biomass pools</t>
  </si>
  <si>
    <t>Biomass pools</t>
  </si>
  <si>
    <t>Cultivated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</si>
</sst>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6" formatCode="0.000"/>
    <numFmt numFmtId="167" formatCode="0.0000"/>
  </numFmts>
  <fonts count="19" x14ac:knownFonts="1">
    <font>
      <sz val="11"/>
      <color theme="1"/>
      <name val="Calibri"/>
      <family val="2"/>
      <scheme val="minor"/>
    </font>
    <font>
      <b/>
      <sz val="12"/>
      <color theme="1"/>
      <name val="Arial"/>
      <family val="2"/>
    </font>
    <font>
      <b/>
      <sz val="25"/>
      <color theme="1"/>
      <name val="Calibri"/>
      <family val="2"/>
      <scheme val="minor"/>
    </font>
    <font>
      <b/>
      <sz val="11"/>
      <color theme="1"/>
      <name val="Arial"/>
      <family val="2"/>
    </font>
    <font>
      <b/>
      <sz val="11"/>
      <color theme="1"/>
      <name val="Calibri"/>
      <family val="2"/>
      <scheme val="minor"/>
    </font>
    <font>
      <b/>
      <sz val="25"/>
      <color theme="1"/>
      <name val="Arial"/>
      <family val="2"/>
    </font>
    <font>
      <sz val="11"/>
      <color theme="1"/>
      <name val="Arial"/>
      <family val="2"/>
    </font>
    <font>
      <b/>
      <sz val="25"/>
      <color rgb="FF000000"/>
      <name val="Arial"/>
      <family val="2"/>
    </font>
    <font>
      <b/>
      <sz val="11"/>
      <color rgb="FF000000"/>
      <name val="Arial"/>
      <family val="2"/>
    </font>
    <font>
      <b/>
      <sz val="12"/>
      <color rgb="FF000000"/>
      <name val="Arial"/>
      <family val="2"/>
    </font>
    <font>
      <b/>
      <sz val="14"/>
      <color theme="1"/>
      <name val="Arial"/>
      <family val="2"/>
    </font>
    <font>
      <sz val="11"/>
      <color rgb="FF000000"/>
      <name val="Arial"/>
      <family val="2"/>
    </font>
    <font>
      <b/>
      <sz val="11"/>
      <color rgb="FF000000"/>
      <name val="Calibri"/>
      <family val="2"/>
    </font>
    <font>
      <sz val="11"/>
      <name val="Calibri"/>
      <family val="2"/>
      <scheme val="minor"/>
    </font>
    <font>
      <b/>
      <sz val="10"/>
      <color rgb="FF000000"/>
      <name val="Arial"/>
      <family val="2"/>
    </font>
    <font>
      <sz val="11"/>
      <color theme="1"/>
      <name val="Calibri"/>
      <family val="2"/>
    </font>
    <font>
      <sz val="11"/>
      <color rgb="FFFF0000"/>
      <name val="Calibri"/>
      <family val="2"/>
      <scheme val="minor"/>
    </font>
    <font>
      <b/>
      <sz val="10"/>
      <color theme="1"/>
      <name val="Arial"/>
      <family val="2"/>
    </font>
    <font>
      <sz val="8"/>
      <name val="Calibri"/>
      <family val="2"/>
      <scheme val="minor"/>
    </font>
  </fonts>
  <fills count="1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BFBFBF"/>
        <bgColor rgb="FF000000"/>
      </patternFill>
    </fill>
    <fill>
      <patternFill patternType="solid">
        <fgColor rgb="FFF2F2F2"/>
        <bgColor rgb="FF000000"/>
      </patternFill>
    </fill>
    <fill>
      <patternFill patternType="solid">
        <fgColor rgb="FFFFFF00"/>
        <bgColor rgb="FF000000"/>
      </patternFill>
    </fill>
    <fill>
      <patternFill patternType="solid">
        <fgColor theme="0" tint="-0.249977111117893"/>
        <bgColor rgb="FF000000"/>
      </patternFill>
    </fill>
    <fill>
      <patternFill patternType="solid">
        <fgColor theme="0" tint="-4.9989318521683403E-2"/>
        <bgColor rgb="FF000000"/>
      </patternFill>
    </fill>
    <fill>
      <patternFill patternType="solid">
        <fgColor theme="0" tint="-0.14999847407452621"/>
        <bgColor indexed="64"/>
      </patternFill>
    </fill>
    <fill>
      <patternFill patternType="solid">
        <fgColor theme="2"/>
        <bgColor indexed="64"/>
      </patternFill>
    </fill>
    <fill>
      <patternFill patternType="solid">
        <fgColor theme="0" tint="-0.14999847407452621"/>
        <bgColor rgb="FF000000"/>
      </patternFill>
    </fill>
    <fill>
      <patternFill patternType="solid">
        <fgColor rgb="FFD9D9D9"/>
        <bgColor rgb="FF000000"/>
      </patternFill>
    </fill>
    <fill>
      <patternFill patternType="solid">
        <fgColor theme="5" tint="0.59999389629810485"/>
        <bgColor indexed="64"/>
      </patternFill>
    </fill>
  </fills>
  <borders count="5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265">
    <xf numFmtId="0" fontId="0" fillId="0" borderId="0" xfId="0"/>
    <xf numFmtId="0" fontId="1" fillId="2" borderId="3" xfId="0" applyFont="1" applyFill="1" applyBorder="1" applyAlignment="1">
      <alignment horizontal="center"/>
    </xf>
    <xf numFmtId="0" fontId="1" fillId="2" borderId="3" xfId="0" applyFont="1" applyFill="1" applyBorder="1"/>
    <xf numFmtId="0" fontId="1" fillId="2" borderId="1" xfId="0" applyFont="1" applyFill="1" applyBorder="1" applyAlignment="1">
      <alignment horizontal="center"/>
    </xf>
    <xf numFmtId="0" fontId="0" fillId="0" borderId="0" xfId="0" applyAlignment="1">
      <alignment horizontal="center"/>
    </xf>
    <xf numFmtId="0" fontId="2" fillId="0" borderId="0" xfId="0" applyFont="1" applyAlignment="1">
      <alignment horizontal="left"/>
    </xf>
    <xf numFmtId="0" fontId="3" fillId="3" borderId="3" xfId="0" applyFont="1" applyFill="1" applyBorder="1" applyAlignment="1">
      <alignment horizontal="center"/>
    </xf>
    <xf numFmtId="0" fontId="4" fillId="2" borderId="3" xfId="0" applyFont="1" applyFill="1" applyBorder="1" applyAlignment="1">
      <alignment horizontal="center"/>
    </xf>
    <xf numFmtId="0" fontId="0" fillId="0" borderId="3" xfId="0" applyBorder="1" applyAlignment="1">
      <alignment horizontal="center"/>
    </xf>
    <xf numFmtId="0" fontId="0" fillId="0" borderId="3" xfId="0" applyBorder="1"/>
    <xf numFmtId="0" fontId="0" fillId="4" borderId="3" xfId="0" applyFill="1" applyBorder="1"/>
    <xf numFmtId="0" fontId="0" fillId="4" borderId="3" xfId="0" applyFill="1" applyBorder="1" applyAlignment="1">
      <alignment horizontal="center"/>
    </xf>
    <xf numFmtId="0" fontId="5" fillId="0" borderId="0" xfId="0" applyFont="1"/>
    <xf numFmtId="0" fontId="6" fillId="0" borderId="0" xfId="0" applyFont="1"/>
    <xf numFmtId="0" fontId="6" fillId="0" borderId="3" xfId="0" applyFont="1" applyBorder="1" applyAlignment="1">
      <alignment horizontal="center"/>
    </xf>
    <xf numFmtId="0" fontId="3" fillId="2" borderId="3" xfId="0" applyFont="1" applyFill="1" applyBorder="1" applyAlignment="1">
      <alignment horizontal="center"/>
    </xf>
    <xf numFmtId="0" fontId="6" fillId="4" borderId="3" xfId="0" applyFont="1" applyFill="1" applyBorder="1" applyAlignment="1">
      <alignment horizontal="center"/>
    </xf>
    <xf numFmtId="0" fontId="1" fillId="2" borderId="3" xfId="0" applyFont="1" applyFill="1" applyBorder="1" applyAlignment="1">
      <alignment horizontal="center" vertical="center" wrapText="1"/>
    </xf>
    <xf numFmtId="0" fontId="7" fillId="0" borderId="0" xfId="0" applyFont="1"/>
    <xf numFmtId="0" fontId="3" fillId="2" borderId="3" xfId="0" applyFont="1" applyFill="1" applyBorder="1"/>
    <xf numFmtId="0" fontId="0" fillId="5" borderId="3" xfId="0" applyFill="1" applyBorder="1" applyAlignment="1">
      <alignment horizontal="left" indent="2"/>
    </xf>
    <xf numFmtId="0" fontId="8" fillId="6" borderId="3" xfId="0" applyFont="1" applyFill="1" applyBorder="1"/>
    <xf numFmtId="0" fontId="8" fillId="6" borderId="3" xfId="0" applyFont="1" applyFill="1" applyBorder="1" applyAlignment="1">
      <alignment horizontal="center"/>
    </xf>
    <xf numFmtId="0" fontId="6" fillId="7" borderId="3" xfId="0" applyFont="1" applyFill="1" applyBorder="1" applyAlignment="1">
      <alignment horizontal="left" indent="2"/>
    </xf>
    <xf numFmtId="0" fontId="6" fillId="8" borderId="3" xfId="0" applyFont="1" applyFill="1" applyBorder="1" applyAlignment="1">
      <alignment horizontal="center"/>
    </xf>
    <xf numFmtId="0" fontId="1" fillId="2" borderId="4" xfId="0" applyFont="1" applyFill="1" applyBorder="1" applyAlignment="1">
      <alignment horizontal="center" vertical="center" wrapText="1"/>
    </xf>
    <xf numFmtId="0" fontId="8" fillId="9" borderId="3" xfId="0" applyFont="1" applyFill="1" applyBorder="1"/>
    <xf numFmtId="0" fontId="3" fillId="2" borderId="0" xfId="0" applyFont="1" applyFill="1"/>
    <xf numFmtId="0" fontId="6" fillId="4" borderId="3" xfId="0" applyFont="1" applyFill="1" applyBorder="1"/>
    <xf numFmtId="164" fontId="0" fillId="4" borderId="3" xfId="0" applyNumberFormat="1" applyFill="1" applyBorder="1"/>
    <xf numFmtId="0" fontId="6" fillId="0" borderId="0" xfId="0" applyFont="1" applyAlignment="1">
      <alignment horizontal="center"/>
    </xf>
    <xf numFmtId="0" fontId="6" fillId="0" borderId="0" xfId="0" applyFont="1" applyAlignment="1">
      <alignment horizontal="left" indent="2"/>
    </xf>
    <xf numFmtId="0" fontId="0" fillId="0" borderId="0" xfId="0" applyAlignment="1">
      <alignment horizontal="left"/>
    </xf>
    <xf numFmtId="4" fontId="0" fillId="0" borderId="0" xfId="0" applyNumberFormat="1"/>
    <xf numFmtId="0" fontId="6" fillId="5" borderId="3" xfId="0" applyFont="1" applyFill="1" applyBorder="1" applyAlignment="1">
      <alignment horizontal="center"/>
    </xf>
    <xf numFmtId="0" fontId="4" fillId="0" borderId="0" xfId="0" applyFont="1"/>
    <xf numFmtId="0" fontId="0" fillId="5" borderId="3" xfId="0" applyFill="1" applyBorder="1"/>
    <xf numFmtId="0" fontId="10" fillId="7" borderId="0" xfId="0" applyFont="1" applyFill="1"/>
    <xf numFmtId="164" fontId="0" fillId="4" borderId="3" xfId="0" applyNumberFormat="1" applyFill="1" applyBorder="1" applyAlignment="1">
      <alignment horizontal="right"/>
    </xf>
    <xf numFmtId="164" fontId="0" fillId="11" borderId="3" xfId="0" applyNumberFormat="1" applyFill="1" applyBorder="1"/>
    <xf numFmtId="2" fontId="0" fillId="0" borderId="0" xfId="0" applyNumberFormat="1"/>
    <xf numFmtId="0" fontId="6" fillId="7" borderId="0" xfId="0" applyFont="1" applyFill="1" applyAlignment="1">
      <alignment horizontal="left" indent="2"/>
    </xf>
    <xf numFmtId="164" fontId="6" fillId="5" borderId="3" xfId="0" applyNumberFormat="1" applyFont="1" applyFill="1" applyBorder="1" applyAlignment="1">
      <alignment horizontal="center"/>
    </xf>
    <xf numFmtId="0" fontId="4" fillId="5" borderId="3" xfId="0" applyFont="1" applyFill="1" applyBorder="1"/>
    <xf numFmtId="0" fontId="4" fillId="2" borderId="0" xfId="0" applyFont="1" applyFill="1"/>
    <xf numFmtId="0" fontId="0" fillId="2" borderId="0" xfId="0" applyFill="1"/>
    <xf numFmtId="0" fontId="0" fillId="2" borderId="3" xfId="0" applyFill="1" applyBorder="1"/>
    <xf numFmtId="165" fontId="0" fillId="0" borderId="0" xfId="0" applyNumberFormat="1"/>
    <xf numFmtId="0" fontId="8" fillId="9" borderId="3" xfId="0" applyFont="1" applyFill="1" applyBorder="1" applyAlignment="1">
      <alignment horizontal="center"/>
    </xf>
    <xf numFmtId="0" fontId="6" fillId="8" borderId="3" xfId="0" applyFont="1" applyFill="1" applyBorder="1" applyAlignment="1">
      <alignment horizontal="left" indent="2"/>
    </xf>
    <xf numFmtId="0" fontId="6" fillId="0" borderId="1" xfId="0" applyFont="1" applyBorder="1" applyAlignment="1">
      <alignment horizontal="center"/>
    </xf>
    <xf numFmtId="0" fontId="6" fillId="0" borderId="3" xfId="0" applyFont="1" applyBorder="1" applyAlignment="1">
      <alignment horizontal="left" indent="2"/>
    </xf>
    <xf numFmtId="0" fontId="11" fillId="10" borderId="3" xfId="0" applyFont="1" applyFill="1" applyBorder="1" applyAlignment="1">
      <alignment horizontal="center"/>
    </xf>
    <xf numFmtId="0" fontId="8" fillId="0" borderId="0" xfId="0" applyFont="1" applyAlignment="1">
      <alignment horizontal="center"/>
    </xf>
    <xf numFmtId="0" fontId="8" fillId="9" borderId="5" xfId="0" applyFont="1" applyFill="1" applyBorder="1"/>
    <xf numFmtId="0" fontId="0" fillId="5" borderId="0" xfId="0" applyFill="1"/>
    <xf numFmtId="0" fontId="4" fillId="5" borderId="0" xfId="0" applyFont="1" applyFill="1"/>
    <xf numFmtId="0" fontId="0" fillId="0" borderId="0" xfId="0" applyAlignment="1">
      <alignment horizontal="right"/>
    </xf>
    <xf numFmtId="0" fontId="3" fillId="0" borderId="0" xfId="0" applyFont="1" applyAlignment="1">
      <alignment horizontal="center"/>
    </xf>
    <xf numFmtId="166" fontId="0" fillId="0" borderId="0" xfId="0" applyNumberFormat="1"/>
    <xf numFmtId="0" fontId="4" fillId="5" borderId="0" xfId="0" applyFont="1" applyFill="1" applyAlignment="1">
      <alignment horizontal="right"/>
    </xf>
    <xf numFmtId="164" fontId="6" fillId="4" borderId="3" xfId="0" applyNumberFormat="1" applyFont="1" applyFill="1" applyBorder="1" applyAlignment="1">
      <alignment horizontal="center"/>
    </xf>
    <xf numFmtId="2" fontId="6" fillId="5" borderId="3" xfId="0" applyNumberFormat="1" applyFont="1" applyFill="1" applyBorder="1" applyAlignment="1">
      <alignment horizontal="center"/>
    </xf>
    <xf numFmtId="166" fontId="6" fillId="5" borderId="3" xfId="0" applyNumberFormat="1" applyFont="1" applyFill="1" applyBorder="1" applyAlignment="1">
      <alignment horizontal="center"/>
    </xf>
    <xf numFmtId="167" fontId="6" fillId="5" borderId="3" xfId="0" applyNumberFormat="1" applyFont="1" applyFill="1" applyBorder="1" applyAlignment="1">
      <alignment horizontal="center"/>
    </xf>
    <xf numFmtId="166" fontId="6" fillId="4" borderId="3" xfId="0" applyNumberFormat="1" applyFont="1" applyFill="1" applyBorder="1" applyAlignment="1">
      <alignment horizontal="center"/>
    </xf>
    <xf numFmtId="1" fontId="6" fillId="5" borderId="3" xfId="0" applyNumberFormat="1" applyFont="1" applyFill="1" applyBorder="1" applyAlignment="1">
      <alignment horizontal="center"/>
    </xf>
    <xf numFmtId="1" fontId="6" fillId="0" borderId="3" xfId="0" applyNumberFormat="1" applyFont="1" applyBorder="1" applyAlignment="1">
      <alignment horizontal="center"/>
    </xf>
    <xf numFmtId="164" fontId="6" fillId="0" borderId="0" xfId="0" applyNumberFormat="1" applyFont="1" applyAlignment="1">
      <alignment horizontal="center"/>
    </xf>
    <xf numFmtId="0" fontId="8" fillId="6" borderId="1" xfId="0" applyFont="1" applyFill="1" applyBorder="1" applyAlignment="1">
      <alignment horizontal="center"/>
    </xf>
    <xf numFmtId="0" fontId="10" fillId="0" borderId="0" xfId="0" applyFont="1"/>
    <xf numFmtId="0" fontId="0" fillId="5" borderId="4" xfId="0" applyFill="1" applyBorder="1"/>
    <xf numFmtId="166" fontId="6" fillId="0" borderId="4" xfId="0" applyNumberFormat="1" applyFont="1" applyBorder="1" applyAlignment="1">
      <alignment horizontal="center"/>
    </xf>
    <xf numFmtId="166" fontId="3" fillId="5" borderId="3" xfId="0" applyNumberFormat="1" applyFont="1" applyFill="1" applyBorder="1" applyAlignment="1">
      <alignment horizontal="center"/>
    </xf>
    <xf numFmtId="0" fontId="4" fillId="5" borderId="3" xfId="0" applyFont="1" applyFill="1" applyBorder="1" applyAlignment="1">
      <alignment horizontal="right"/>
    </xf>
    <xf numFmtId="0" fontId="6" fillId="5" borderId="0" xfId="0" applyFont="1" applyFill="1"/>
    <xf numFmtId="167" fontId="6" fillId="4" borderId="3" xfId="0" applyNumberFormat="1" applyFont="1" applyFill="1" applyBorder="1" applyAlignment="1">
      <alignment horizontal="center"/>
    </xf>
    <xf numFmtId="0" fontId="1" fillId="2" borderId="5" xfId="0" applyFont="1" applyFill="1"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6" fillId="5" borderId="3" xfId="0" applyFont="1" applyFill="1" applyBorder="1"/>
    <xf numFmtId="167" fontId="0" fillId="0" borderId="0" xfId="0" applyNumberFormat="1"/>
    <xf numFmtId="167" fontId="6" fillId="5" borderId="4" xfId="0" applyNumberFormat="1" applyFont="1" applyFill="1" applyBorder="1" applyAlignment="1">
      <alignment horizontal="center"/>
    </xf>
    <xf numFmtId="165" fontId="6" fillId="5" borderId="3" xfId="0" applyNumberFormat="1" applyFont="1" applyFill="1" applyBorder="1" applyAlignment="1">
      <alignment horizontal="center"/>
    </xf>
    <xf numFmtId="0" fontId="3" fillId="3" borderId="3" xfId="0" applyFont="1" applyFill="1" applyBorder="1"/>
    <xf numFmtId="0" fontId="0" fillId="12" borderId="3" xfId="0" applyFill="1" applyBorder="1"/>
    <xf numFmtId="164" fontId="0" fillId="12" borderId="3" xfId="0" applyNumberFormat="1" applyFill="1" applyBorder="1" applyAlignment="1">
      <alignment horizontal="center"/>
    </xf>
    <xf numFmtId="164" fontId="13" fillId="11" borderId="3" xfId="0" applyNumberFormat="1" applyFont="1" applyFill="1" applyBorder="1"/>
    <xf numFmtId="2" fontId="0" fillId="4" borderId="3" xfId="0" applyNumberFormat="1" applyFill="1" applyBorder="1" applyAlignment="1">
      <alignment horizontal="right"/>
    </xf>
    <xf numFmtId="2" fontId="0" fillId="4" borderId="3" xfId="0" applyNumberFormat="1" applyFill="1" applyBorder="1"/>
    <xf numFmtId="0" fontId="6" fillId="13" borderId="3" xfId="0" applyFont="1" applyFill="1" applyBorder="1" applyAlignment="1">
      <alignment horizontal="center"/>
    </xf>
    <xf numFmtId="1" fontId="6" fillId="11" borderId="3" xfId="0" applyNumberFormat="1" applyFont="1" applyFill="1" applyBorder="1" applyAlignment="1">
      <alignment horizontal="center"/>
    </xf>
    <xf numFmtId="0" fontId="14" fillId="6" borderId="19" xfId="0" applyFont="1" applyFill="1" applyBorder="1" applyAlignment="1">
      <alignment horizontal="center"/>
    </xf>
    <xf numFmtId="0" fontId="14" fillId="6" borderId="3" xfId="0" applyFont="1" applyFill="1" applyBorder="1" applyAlignment="1">
      <alignment horizontal="center"/>
    </xf>
    <xf numFmtId="0" fontId="14" fillId="6" borderId="20" xfId="0" applyFont="1" applyFill="1" applyBorder="1" applyAlignment="1">
      <alignment horizontal="center"/>
    </xf>
    <xf numFmtId="0" fontId="15" fillId="8" borderId="19" xfId="0" applyFont="1" applyFill="1" applyBorder="1"/>
    <xf numFmtId="0" fontId="15" fillId="8" borderId="3" xfId="0" applyFont="1" applyFill="1" applyBorder="1"/>
    <xf numFmtId="0" fontId="15" fillId="8" borderId="20" xfId="0" applyFont="1" applyFill="1" applyBorder="1"/>
    <xf numFmtId="0" fontId="9" fillId="6" borderId="11" xfId="0" applyFont="1" applyFill="1" applyBorder="1" applyAlignment="1">
      <alignment horizontal="centerContinuous"/>
    </xf>
    <xf numFmtId="0" fontId="9" fillId="6" borderId="12" xfId="0" applyFont="1" applyFill="1" applyBorder="1" applyAlignment="1">
      <alignment horizontal="centerContinuous"/>
    </xf>
    <xf numFmtId="0" fontId="9" fillId="6" borderId="13" xfId="0" applyFont="1" applyFill="1" applyBorder="1" applyAlignment="1">
      <alignment horizontal="centerContinuous"/>
    </xf>
    <xf numFmtId="0" fontId="15" fillId="0" borderId="0" xfId="0" applyFont="1"/>
    <xf numFmtId="0" fontId="8" fillId="6" borderId="4" xfId="0" applyFont="1" applyFill="1" applyBorder="1" applyAlignment="1">
      <alignment horizontal="center"/>
    </xf>
    <xf numFmtId="0" fontId="12" fillId="14" borderId="3" xfId="0" applyFont="1" applyFill="1" applyBorder="1"/>
    <xf numFmtId="166" fontId="15" fillId="7" borderId="3" xfId="0" applyNumberFormat="1" applyFont="1" applyFill="1" applyBorder="1"/>
    <xf numFmtId="0" fontId="1" fillId="2" borderId="3" xfId="0" applyFont="1" applyFill="1" applyBorder="1" applyAlignment="1">
      <alignment horizontal="centerContinuous"/>
    </xf>
    <xf numFmtId="0" fontId="3" fillId="2" borderId="1" xfId="0" applyFont="1" applyFill="1" applyBorder="1" applyAlignment="1">
      <alignment horizontal="centerContinuous" vertical="distributed"/>
    </xf>
    <xf numFmtId="0" fontId="3" fillId="2" borderId="6" xfId="0" applyFont="1" applyFill="1" applyBorder="1" applyAlignment="1">
      <alignment horizontal="centerContinuous" vertical="distributed"/>
    </xf>
    <xf numFmtId="0" fontId="0" fillId="2" borderId="2" xfId="0" applyFill="1" applyBorder="1" applyAlignment="1">
      <alignment horizontal="centerContinuous"/>
    </xf>
    <xf numFmtId="0" fontId="0" fillId="2" borderId="6" xfId="0" applyFill="1" applyBorder="1" applyAlignment="1">
      <alignment horizontal="centerContinuous"/>
    </xf>
    <xf numFmtId="0" fontId="0" fillId="12" borderId="3" xfId="0" applyFill="1" applyBorder="1" applyAlignment="1">
      <alignment horizontal="center"/>
    </xf>
    <xf numFmtId="0" fontId="16" fillId="0" borderId="0" xfId="0" applyFont="1"/>
    <xf numFmtId="0" fontId="0" fillId="5" borderId="3" xfId="0" applyFill="1" applyBorder="1" applyAlignment="1">
      <alignment horizontal="center"/>
    </xf>
    <xf numFmtId="0" fontId="0" fillId="11" borderId="3" xfId="0" applyFill="1" applyBorder="1"/>
    <xf numFmtId="0" fontId="6" fillId="11" borderId="3" xfId="0" applyFont="1" applyFill="1" applyBorder="1" applyAlignment="1">
      <alignment horizontal="left"/>
    </xf>
    <xf numFmtId="0" fontId="6" fillId="11" borderId="3" xfId="0" applyFont="1" applyFill="1" applyBorder="1" applyAlignment="1">
      <alignment horizontal="center"/>
    </xf>
    <xf numFmtId="0" fontId="1" fillId="0" borderId="9" xfId="0" applyFont="1" applyBorder="1" applyAlignment="1">
      <alignment horizontal="centerContinuous"/>
    </xf>
    <xf numFmtId="0" fontId="1" fillId="2" borderId="21" xfId="0" applyFont="1" applyFill="1" applyBorder="1" applyAlignment="1">
      <alignment horizontal="centerContinuous"/>
    </xf>
    <xf numFmtId="0" fontId="1" fillId="2" borderId="22" xfId="0" applyFont="1" applyFill="1" applyBorder="1" applyAlignment="1">
      <alignment horizontal="centerContinuous"/>
    </xf>
    <xf numFmtId="0" fontId="1" fillId="2" borderId="23" xfId="0" applyFont="1" applyFill="1" applyBorder="1" applyAlignment="1">
      <alignment horizontal="centerContinuous"/>
    </xf>
    <xf numFmtId="0" fontId="17" fillId="11" borderId="25" xfId="0" applyFont="1" applyFill="1" applyBorder="1" applyAlignment="1">
      <alignment horizontal="center"/>
    </xf>
    <xf numFmtId="0" fontId="17" fillId="11" borderId="7" xfId="0" applyFont="1" applyFill="1" applyBorder="1" applyAlignment="1">
      <alignment horizontal="center"/>
    </xf>
    <xf numFmtId="0" fontId="17" fillId="11" borderId="26" xfId="0" applyFont="1" applyFill="1" applyBorder="1" applyAlignment="1">
      <alignment horizontal="center"/>
    </xf>
    <xf numFmtId="0" fontId="17" fillId="2" borderId="19" xfId="0" applyFont="1" applyFill="1" applyBorder="1" applyAlignment="1">
      <alignment horizontal="center"/>
    </xf>
    <xf numFmtId="0" fontId="17" fillId="2" borderId="3" xfId="0" applyFont="1" applyFill="1" applyBorder="1" applyAlignment="1">
      <alignment horizontal="center"/>
    </xf>
    <xf numFmtId="0" fontId="17" fillId="2" borderId="20" xfId="0" applyFont="1" applyFill="1" applyBorder="1" applyAlignment="1">
      <alignment horizontal="center"/>
    </xf>
    <xf numFmtId="0" fontId="0" fillId="4" borderId="19" xfId="0" applyFill="1" applyBorder="1"/>
    <xf numFmtId="0" fontId="0" fillId="4" borderId="2" xfId="0" applyFill="1" applyBorder="1"/>
    <xf numFmtId="0" fontId="0" fillId="4" borderId="20" xfId="0" applyFill="1" applyBorder="1"/>
    <xf numFmtId="2" fontId="0" fillId="4" borderId="19" xfId="0" applyNumberFormat="1" applyFill="1" applyBorder="1"/>
    <xf numFmtId="0" fontId="0" fillId="4" borderId="27" xfId="0" applyFill="1" applyBorder="1"/>
    <xf numFmtId="0" fontId="0" fillId="4" borderId="28" xfId="0" applyFill="1" applyBorder="1"/>
    <xf numFmtId="0" fontId="0" fillId="4" borderId="29" xfId="0" applyFill="1" applyBorder="1"/>
    <xf numFmtId="0" fontId="0" fillId="4" borderId="4" xfId="0" applyFill="1" applyBorder="1"/>
    <xf numFmtId="2" fontId="0" fillId="4" borderId="27" xfId="0" applyNumberFormat="1" applyFill="1" applyBorder="1"/>
    <xf numFmtId="2" fontId="0" fillId="4" borderId="4" xfId="0" applyNumberFormat="1" applyFill="1" applyBorder="1"/>
    <xf numFmtId="0" fontId="1" fillId="2" borderId="4" xfId="0" applyFont="1" applyFill="1" applyBorder="1" applyAlignment="1">
      <alignment horizontal="center" vertical="center"/>
    </xf>
    <xf numFmtId="0" fontId="1" fillId="0" borderId="0" xfId="0" applyFont="1" applyAlignment="1">
      <alignment horizontal="center" vertical="center" wrapText="1"/>
    </xf>
    <xf numFmtId="166" fontId="0" fillId="4" borderId="3" xfId="0" applyNumberFormat="1" applyFill="1" applyBorder="1"/>
    <xf numFmtId="166" fontId="0" fillId="4" borderId="4" xfId="0" applyNumberFormat="1" applyFill="1" applyBorder="1"/>
    <xf numFmtId="0" fontId="0" fillId="0" borderId="30" xfId="0" applyBorder="1"/>
    <xf numFmtId="0" fontId="0" fillId="0" borderId="31" xfId="0" applyBorder="1"/>
    <xf numFmtId="0" fontId="0" fillId="0" borderId="32" xfId="0" applyBorder="1"/>
    <xf numFmtId="0" fontId="0" fillId="0" borderId="34" xfId="0" applyBorder="1"/>
    <xf numFmtId="0" fontId="1" fillId="0" borderId="34" xfId="0" applyFont="1" applyBorder="1"/>
    <xf numFmtId="0" fontId="0" fillId="0" borderId="34" xfId="0" applyBorder="1" applyAlignment="1">
      <alignment horizontal="left"/>
    </xf>
    <xf numFmtId="0" fontId="0" fillId="0" borderId="35" xfId="0" applyBorder="1"/>
    <xf numFmtId="0" fontId="12" fillId="0" borderId="0" xfId="0" applyFont="1"/>
    <xf numFmtId="0" fontId="0" fillId="4" borderId="1" xfId="0" applyFill="1" applyBorder="1"/>
    <xf numFmtId="0" fontId="1" fillId="11" borderId="17" xfId="0" applyFont="1" applyFill="1" applyBorder="1" applyAlignment="1">
      <alignment horizontal="centerContinuous"/>
    </xf>
    <xf numFmtId="0" fontId="1" fillId="11" borderId="24" xfId="0" applyFont="1" applyFill="1" applyBorder="1" applyAlignment="1">
      <alignment horizontal="centerContinuous"/>
    </xf>
    <xf numFmtId="0" fontId="1" fillId="11" borderId="18" xfId="0" applyFont="1" applyFill="1" applyBorder="1" applyAlignment="1">
      <alignment horizontal="centerContinuous"/>
    </xf>
    <xf numFmtId="0" fontId="17" fillId="11" borderId="3" xfId="0" applyFont="1" applyFill="1" applyBorder="1" applyAlignment="1">
      <alignment horizontal="center"/>
    </xf>
    <xf numFmtId="0" fontId="17" fillId="11" borderId="19" xfId="0" applyFont="1" applyFill="1" applyBorder="1" applyAlignment="1">
      <alignment horizontal="center"/>
    </xf>
    <xf numFmtId="0" fontId="17" fillId="11" borderId="20" xfId="0" applyFont="1" applyFill="1" applyBorder="1" applyAlignment="1">
      <alignment horizontal="center"/>
    </xf>
    <xf numFmtId="0" fontId="17" fillId="11" borderId="1" xfId="0" applyFont="1" applyFill="1" applyBorder="1" applyAlignment="1">
      <alignment horizontal="center"/>
    </xf>
    <xf numFmtId="0" fontId="17" fillId="2" borderId="14" xfId="0" applyFont="1" applyFill="1" applyBorder="1" applyAlignment="1">
      <alignment horizontal="centerContinuous"/>
    </xf>
    <xf numFmtId="0" fontId="17" fillId="2" borderId="15" xfId="0" applyFont="1" applyFill="1" applyBorder="1" applyAlignment="1">
      <alignment horizontal="centerContinuous"/>
    </xf>
    <xf numFmtId="0" fontId="17" fillId="2" borderId="16" xfId="0" applyFont="1" applyFill="1" applyBorder="1" applyAlignment="1">
      <alignment horizontal="centerContinuous"/>
    </xf>
    <xf numFmtId="2" fontId="0" fillId="4" borderId="20" xfId="0" applyNumberFormat="1" applyFill="1" applyBorder="1"/>
    <xf numFmtId="164" fontId="0" fillId="4" borderId="19" xfId="0" applyNumberFormat="1" applyFill="1" applyBorder="1"/>
    <xf numFmtId="164" fontId="0" fillId="4" borderId="20" xfId="0" applyNumberFormat="1" applyFill="1" applyBorder="1"/>
    <xf numFmtId="0" fontId="1" fillId="2" borderId="11" xfId="0" applyFont="1" applyFill="1" applyBorder="1" applyAlignment="1">
      <alignment horizontal="centerContinuous"/>
    </xf>
    <xf numFmtId="0" fontId="1" fillId="2" borderId="12" xfId="0" applyFont="1" applyFill="1" applyBorder="1" applyAlignment="1">
      <alignment horizontal="centerContinuous"/>
    </xf>
    <xf numFmtId="0" fontId="1" fillId="2" borderId="13" xfId="0" applyFont="1" applyFill="1" applyBorder="1" applyAlignment="1">
      <alignment horizontal="centerContinuous"/>
    </xf>
    <xf numFmtId="0" fontId="17" fillId="11" borderId="6" xfId="0" applyFont="1" applyFill="1" applyBorder="1" applyAlignment="1">
      <alignment horizontal="center"/>
    </xf>
    <xf numFmtId="0" fontId="0" fillId="4" borderId="6" xfId="0" applyFill="1" applyBorder="1"/>
    <xf numFmtId="0" fontId="0" fillId="4" borderId="36" xfId="0" applyFill="1" applyBorder="1"/>
    <xf numFmtId="0" fontId="0" fillId="4" borderId="37" xfId="0" applyFill="1" applyBorder="1"/>
    <xf numFmtId="2" fontId="0" fillId="4" borderId="29" xfId="0" applyNumberFormat="1" applyFill="1" applyBorder="1"/>
    <xf numFmtId="164" fontId="0" fillId="4" borderId="27" xfId="0" applyNumberFormat="1" applyFill="1" applyBorder="1"/>
    <xf numFmtId="164" fontId="0" fillId="4" borderId="4" xfId="0" applyNumberFormat="1" applyFill="1" applyBorder="1"/>
    <xf numFmtId="164" fontId="0" fillId="4" borderId="29" xfId="0" applyNumberFormat="1" applyFill="1" applyBorder="1"/>
    <xf numFmtId="167" fontId="6" fillId="12" borderId="3" xfId="0" applyNumberFormat="1" applyFont="1" applyFill="1" applyBorder="1" applyAlignment="1">
      <alignment horizontal="center"/>
    </xf>
    <xf numFmtId="0" fontId="0" fillId="4" borderId="38" xfId="0" applyFill="1" applyBorder="1"/>
    <xf numFmtId="0" fontId="0" fillId="4" borderId="39" xfId="0" applyFill="1" applyBorder="1"/>
    <xf numFmtId="0" fontId="1" fillId="0" borderId="0" xfId="0" applyFont="1"/>
    <xf numFmtId="0" fontId="1" fillId="0" borderId="33" xfId="0" applyFont="1" applyBorder="1"/>
    <xf numFmtId="0" fontId="1" fillId="2" borderId="19" xfId="0" applyFont="1" applyFill="1" applyBorder="1" applyAlignment="1">
      <alignment horizontal="center"/>
    </xf>
    <xf numFmtId="0" fontId="0" fillId="12" borderId="19" xfId="0" applyFill="1" applyBorder="1"/>
    <xf numFmtId="0" fontId="0" fillId="12" borderId="38" xfId="0" applyFill="1" applyBorder="1"/>
    <xf numFmtId="0" fontId="0" fillId="12" borderId="40" xfId="0" applyFill="1" applyBorder="1"/>
    <xf numFmtId="0" fontId="0" fillId="0" borderId="41" xfId="0" applyBorder="1"/>
    <xf numFmtId="0" fontId="0" fillId="4" borderId="42" xfId="0" applyFill="1" applyBorder="1"/>
    <xf numFmtId="0" fontId="0" fillId="4" borderId="40" xfId="0" applyFill="1" applyBorder="1"/>
    <xf numFmtId="2" fontId="0" fillId="4" borderId="38" xfId="0" applyNumberFormat="1" applyFill="1" applyBorder="1"/>
    <xf numFmtId="166" fontId="0" fillId="4" borderId="40" xfId="0" applyNumberFormat="1" applyFill="1" applyBorder="1"/>
    <xf numFmtId="2" fontId="0" fillId="4" borderId="40" xfId="0" applyNumberFormat="1" applyFill="1" applyBorder="1"/>
    <xf numFmtId="0" fontId="1" fillId="2" borderId="45" xfId="0" applyFont="1" applyFill="1" applyBorder="1" applyAlignment="1">
      <alignment horizontal="centerContinuous"/>
    </xf>
    <xf numFmtId="0" fontId="17" fillId="2" borderId="1" xfId="0" applyFont="1" applyFill="1" applyBorder="1" applyAlignment="1">
      <alignment horizontal="center"/>
    </xf>
    <xf numFmtId="0" fontId="0" fillId="4" borderId="46" xfId="0" applyFill="1" applyBorder="1"/>
    <xf numFmtId="0" fontId="17" fillId="2" borderId="47" xfId="0" applyFont="1" applyFill="1" applyBorder="1" applyAlignment="1">
      <alignment horizontal="center" vertical="center"/>
    </xf>
    <xf numFmtId="0" fontId="17" fillId="2" borderId="48" xfId="0" applyFont="1" applyFill="1" applyBorder="1" applyAlignment="1">
      <alignment horizontal="center" vertical="center"/>
    </xf>
    <xf numFmtId="0" fontId="1" fillId="0" borderId="0" xfId="0" applyFont="1" applyAlignment="1">
      <alignment horizontal="center"/>
    </xf>
    <xf numFmtId="1" fontId="0" fillId="0" borderId="0" xfId="0" applyNumberFormat="1"/>
    <xf numFmtId="0" fontId="0" fillId="0" borderId="10" xfId="0" applyBorder="1"/>
    <xf numFmtId="0" fontId="0" fillId="0" borderId="8" xfId="0" applyBorder="1"/>
    <xf numFmtId="166" fontId="6" fillId="5" borderId="3" xfId="0" applyNumberFormat="1" applyFont="1" applyFill="1" applyBorder="1"/>
    <xf numFmtId="0" fontId="0" fillId="15" borderId="3" xfId="0" applyFill="1" applyBorder="1"/>
    <xf numFmtId="0" fontId="4" fillId="2" borderId="0" xfId="0" applyFont="1" applyFill="1" applyAlignment="1">
      <alignment horizontal="left"/>
    </xf>
    <xf numFmtId="0" fontId="2" fillId="0" borderId="30" xfId="0" applyFont="1" applyBorder="1" applyAlignment="1">
      <alignment horizontal="left"/>
    </xf>
    <xf numFmtId="0" fontId="0" fillId="0" borderId="33" xfId="0" applyBorder="1"/>
    <xf numFmtId="0" fontId="1" fillId="0" borderId="0" xfId="0" applyFont="1" applyAlignment="1">
      <alignment horizontal="center" vertical="center"/>
    </xf>
    <xf numFmtId="0" fontId="4" fillId="0" borderId="0" xfId="0" applyFont="1" applyAlignment="1">
      <alignment horizontal="center"/>
    </xf>
    <xf numFmtId="0" fontId="1" fillId="0" borderId="0" xfId="0" applyFont="1" applyAlignment="1">
      <alignment horizontal="centerContinuous"/>
    </xf>
    <xf numFmtId="0" fontId="17" fillId="0" borderId="0" xfId="0" applyFont="1" applyAlignment="1">
      <alignment horizontal="center"/>
    </xf>
    <xf numFmtId="0" fontId="0" fillId="0" borderId="33" xfId="0" applyBorder="1" applyAlignment="1">
      <alignment horizontal="center"/>
    </xf>
    <xf numFmtId="0" fontId="0" fillId="0" borderId="50" xfId="0" applyBorder="1" applyAlignment="1">
      <alignment horizontal="center"/>
    </xf>
    <xf numFmtId="0" fontId="0" fillId="11" borderId="40" xfId="0" applyFill="1" applyBorder="1"/>
    <xf numFmtId="0" fontId="1" fillId="0" borderId="41" xfId="0" applyFont="1" applyBorder="1" applyAlignment="1">
      <alignment horizontal="center" vertical="center"/>
    </xf>
    <xf numFmtId="164" fontId="0" fillId="4" borderId="40" xfId="0" applyNumberFormat="1" applyFill="1" applyBorder="1"/>
    <xf numFmtId="0" fontId="1" fillId="2" borderId="22" xfId="0" applyFont="1" applyFill="1" applyBorder="1" applyAlignment="1">
      <alignment horizontal="center" vertical="center" wrapText="1"/>
    </xf>
    <xf numFmtId="0" fontId="1" fillId="2" borderId="22" xfId="0" applyFont="1" applyFill="1" applyBorder="1" applyAlignment="1">
      <alignment horizontal="center"/>
    </xf>
    <xf numFmtId="0" fontId="4" fillId="0" borderId="32" xfId="0" applyFont="1" applyBorder="1"/>
    <xf numFmtId="0" fontId="0" fillId="0" borderId="34" xfId="0" applyBorder="1" applyAlignment="1">
      <alignment wrapText="1"/>
    </xf>
    <xf numFmtId="0" fontId="0" fillId="0" borderId="53" xfId="0" applyBorder="1" applyAlignment="1">
      <alignment horizontal="center"/>
    </xf>
    <xf numFmtId="164" fontId="0" fillId="4" borderId="40" xfId="0" applyNumberFormat="1" applyFill="1" applyBorder="1" applyAlignment="1">
      <alignment horizontal="right"/>
    </xf>
    <xf numFmtId="164" fontId="0" fillId="11" borderId="40" xfId="0" applyNumberFormat="1" applyFill="1" applyBorder="1"/>
    <xf numFmtId="0" fontId="0" fillId="5" borderId="3" xfId="0" applyFill="1" applyBorder="1" applyAlignment="1">
      <alignment horizontal="left" vertical="top"/>
    </xf>
    <xf numFmtId="0" fontId="0" fillId="4" borderId="3" xfId="0" applyFill="1" applyBorder="1" applyAlignment="1">
      <alignment horizontal="center" vertical="top" wrapText="1"/>
    </xf>
    <xf numFmtId="0" fontId="9" fillId="6" borderId="17" xfId="0" applyFont="1" applyFill="1" applyBorder="1" applyAlignment="1">
      <alignment horizontal="center"/>
    </xf>
    <xf numFmtId="0" fontId="9" fillId="6" borderId="18" xfId="0" applyFont="1" applyFill="1" applyBorder="1" applyAlignment="1">
      <alignment horizontal="center"/>
    </xf>
    <xf numFmtId="0" fontId="3" fillId="2" borderId="1" xfId="0" applyFont="1" applyFill="1" applyBorder="1" applyAlignment="1">
      <alignment horizontal="center"/>
    </xf>
    <xf numFmtId="0" fontId="3" fillId="2" borderId="6" xfId="0" applyFont="1" applyFill="1" applyBorder="1" applyAlignment="1">
      <alignment horizontal="center"/>
    </xf>
    <xf numFmtId="0" fontId="0" fillId="4" borderId="1" xfId="0" applyFill="1" applyBorder="1" applyAlignment="1">
      <alignment horizontal="center" wrapText="1"/>
    </xf>
    <xf numFmtId="0" fontId="0" fillId="4" borderId="6" xfId="0" applyFill="1" applyBorder="1" applyAlignment="1">
      <alignment horizontal="center" wrapText="1"/>
    </xf>
    <xf numFmtId="0" fontId="4" fillId="2"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6" xfId="0" applyFont="1" applyFill="1" applyBorder="1" applyAlignment="1">
      <alignment horizontal="center"/>
    </xf>
    <xf numFmtId="0" fontId="3" fillId="2" borderId="2" xfId="0" applyFont="1" applyFill="1" applyBorder="1" applyAlignment="1">
      <alignment horizontal="center"/>
    </xf>
    <xf numFmtId="0" fontId="9" fillId="6" borderId="14" xfId="0" applyFont="1" applyFill="1" applyBorder="1" applyAlignment="1">
      <alignment horizontal="center"/>
    </xf>
    <xf numFmtId="0" fontId="9" fillId="6" borderId="15" xfId="0" applyFont="1" applyFill="1" applyBorder="1" applyAlignment="1">
      <alignment horizontal="center"/>
    </xf>
    <xf numFmtId="0" fontId="9" fillId="6" borderId="16" xfId="0" applyFont="1" applyFill="1" applyBorder="1" applyAlignment="1">
      <alignment horizontal="center"/>
    </xf>
    <xf numFmtId="0" fontId="1" fillId="11" borderId="17"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1" fillId="2" borderId="25" xfId="0" applyFont="1" applyFill="1" applyBorder="1" applyAlignment="1">
      <alignment horizontal="center"/>
    </xf>
    <xf numFmtId="0" fontId="1" fillId="2" borderId="5" xfId="0" applyFont="1" applyFill="1" applyBorder="1" applyAlignment="1">
      <alignment horizontal="center"/>
    </xf>
    <xf numFmtId="0" fontId="1" fillId="2" borderId="26" xfId="0" applyFont="1" applyFill="1" applyBorder="1" applyAlignment="1">
      <alignment horizontal="center"/>
    </xf>
    <xf numFmtId="0" fontId="1" fillId="2" borderId="43" xfId="0" applyFont="1" applyFill="1" applyBorder="1" applyAlignment="1">
      <alignment horizontal="center"/>
    </xf>
    <xf numFmtId="0" fontId="1" fillId="2" borderId="44" xfId="0" applyFont="1" applyFill="1" applyBorder="1" applyAlignment="1">
      <alignment horizontal="center"/>
    </xf>
    <xf numFmtId="0" fontId="1" fillId="2" borderId="7" xfId="0" applyFont="1" applyFill="1" applyBorder="1" applyAlignment="1">
      <alignment horizontal="center"/>
    </xf>
    <xf numFmtId="0" fontId="1" fillId="2" borderId="19" xfId="0" applyFont="1" applyFill="1" applyBorder="1" applyAlignment="1">
      <alignment horizontal="center"/>
    </xf>
    <xf numFmtId="0" fontId="1" fillId="2" borderId="3" xfId="0" applyFont="1" applyFill="1" applyBorder="1" applyAlignment="1">
      <alignment horizontal="center"/>
    </xf>
    <xf numFmtId="0" fontId="1" fillId="2" borderId="49" xfId="0" applyFont="1" applyFill="1" applyBorder="1" applyAlignment="1">
      <alignment horizontal="center"/>
    </xf>
    <xf numFmtId="0" fontId="1" fillId="2" borderId="3" xfId="0" applyFont="1" applyFill="1" applyBorder="1" applyAlignment="1">
      <alignment horizontal="center" vertical="center" wrapText="1"/>
    </xf>
    <xf numFmtId="0" fontId="1" fillId="2" borderId="17" xfId="0" applyFont="1" applyFill="1" applyBorder="1" applyAlignment="1">
      <alignment horizontal="center"/>
    </xf>
    <xf numFmtId="0" fontId="1" fillId="2" borderId="24" xfId="0" applyFont="1" applyFill="1" applyBorder="1" applyAlignment="1">
      <alignment horizontal="center"/>
    </xf>
    <xf numFmtId="0" fontId="1" fillId="2" borderId="51" xfId="0" applyFont="1" applyFill="1" applyBorder="1" applyAlignment="1">
      <alignment horizontal="center"/>
    </xf>
    <xf numFmtId="0" fontId="1" fillId="2" borderId="8" xfId="0" applyFont="1" applyFill="1" applyBorder="1" applyAlignment="1">
      <alignment horizontal="center"/>
    </xf>
    <xf numFmtId="0" fontId="1" fillId="2" borderId="0" xfId="0" applyFont="1" applyFill="1" applyAlignment="1">
      <alignment horizontal="center"/>
    </xf>
    <xf numFmtId="0" fontId="1" fillId="2" borderId="9" xfId="0" applyFont="1" applyFill="1" applyBorder="1" applyAlignment="1">
      <alignment horizontal="center"/>
    </xf>
    <xf numFmtId="0" fontId="1" fillId="0" borderId="0" xfId="0" applyFont="1" applyAlignment="1">
      <alignment horizontal="center" vertical="center" wrapText="1"/>
    </xf>
    <xf numFmtId="0" fontId="1" fillId="2" borderId="15" xfId="0" applyFont="1" applyFill="1" applyBorder="1" applyAlignment="1">
      <alignment horizontal="center" vertical="center" wrapText="1"/>
    </xf>
    <xf numFmtId="0" fontId="1" fillId="0" borderId="0" xfId="0" applyFont="1" applyAlignment="1">
      <alignment horizontal="center"/>
    </xf>
    <xf numFmtId="0" fontId="1" fillId="2" borderId="52" xfId="0" applyFont="1" applyFill="1" applyBorder="1" applyAlignment="1">
      <alignment horizontal="center"/>
    </xf>
    <xf numFmtId="0" fontId="1" fillId="2" borderId="22" xfId="0" applyFont="1" applyFill="1" applyBorder="1" applyAlignment="1">
      <alignment horizontal="center" wrapText="1"/>
    </xf>
    <xf numFmtId="0" fontId="1" fillId="2" borderId="5" xfId="0" applyFont="1" applyFill="1" applyBorder="1" applyAlignment="1">
      <alignment horizontal="center" wrapText="1"/>
    </xf>
    <xf numFmtId="0" fontId="1" fillId="2" borderId="4" xfId="0" applyFont="1" applyFill="1" applyBorder="1" applyAlignment="1">
      <alignment horizontal="center"/>
    </xf>
    <xf numFmtId="0" fontId="0" fillId="0" borderId="3" xfId="0" applyBorder="1" applyAlignment="1">
      <alignment horizontal="center"/>
    </xf>
    <xf numFmtId="0" fontId="9" fillId="6" borderId="3" xfId="0" applyFont="1" applyFill="1" applyBorder="1" applyAlignment="1">
      <alignment horizontal="center" vertical="center" wrapText="1"/>
    </xf>
    <xf numFmtId="0" fontId="1" fillId="2" borderId="3" xfId="0" applyFont="1" applyFill="1" applyBorder="1" applyAlignment="1">
      <alignment horizontal="center" wrapText="1"/>
    </xf>
    <xf numFmtId="0" fontId="0" fillId="2" borderId="3" xfId="0" applyFill="1" applyBorder="1" applyAlignment="1">
      <alignment horizontal="center"/>
    </xf>
    <xf numFmtId="0" fontId="1" fillId="2"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EC32791-ADCA-44EE-BA3A-7A465AFB13FD}"/>
            </a:ext>
          </a:extLst>
        </xdr:cNvPr>
        <xdr:cNvSpPr txBox="1"/>
      </xdr:nvSpPr>
      <xdr:spPr>
        <a:xfrm>
          <a:off x="20476210" y="107950"/>
          <a:ext cx="13848715" cy="1470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Notes</a:t>
          </a:r>
        </a:p>
        <a:p>
          <a:r>
            <a:rPr lang="da-DK" sz="1200" b="0" u="none">
              <a:latin typeface="Arial" panose="020B0604020202020204" pitchFamily="34" charset="0"/>
              <a:cs typeface="Arial" panose="020B0604020202020204" pitchFamily="34" charset="0"/>
            </a:rPr>
            <a:t>All output hereafter are located on the pyrolysis site.</a:t>
          </a:r>
        </a:p>
        <a:p>
          <a:r>
            <a:rPr lang="da-DK" sz="1200" b="0" u="none">
              <a:latin typeface="Arial" panose="020B0604020202020204" pitchFamily="34" charset="0"/>
              <a:cs typeface="Arial" panose="020B0604020202020204" pitchFamily="34" charset="0"/>
            </a:rPr>
            <a:t>For feedstock</a:t>
          </a:r>
          <a:r>
            <a:rPr lang="da-DK" sz="1200" b="0" u="none" baseline="0">
              <a:latin typeface="Arial" panose="020B0604020202020204" pitchFamily="34" charset="0"/>
              <a:cs typeface="Arial" panose="020B0604020202020204" pitchFamily="34" charset="0"/>
            </a:rPr>
            <a:t> transportation to here are </a:t>
          </a:r>
          <a:r>
            <a:rPr lang="da-DK" sz="1200" b="0" u="none">
              <a:latin typeface="Arial" panose="020B0604020202020204" pitchFamily="34" charset="0"/>
              <a:cs typeface="Arial" panose="020B0604020202020204" pitchFamily="34" charset="0"/>
            </a:rPr>
            <a:t>assumed</a:t>
          </a:r>
          <a:r>
            <a:rPr lang="da-DK" sz="1200" b="0" u="none" baseline="0">
              <a:latin typeface="Arial" panose="020B0604020202020204" pitchFamily="34" charset="0"/>
              <a:cs typeface="Arial" panose="020B0604020202020204" pitchFamily="34" charset="0"/>
            </a:rPr>
            <a:t> 5 km of tractor transport and 20 km of medium truck transport.</a:t>
          </a:r>
          <a:endParaRPr lang="da-DK" sz="1600" u="sng">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910175" y="107950"/>
          <a:ext cx="12109450"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pyrolyse-grunden.</a:t>
          </a:r>
        </a:p>
        <a:p>
          <a:r>
            <a:rPr lang="da-DK" sz="1200" b="0" u="none">
              <a:latin typeface="Arial" panose="020B0604020202020204" pitchFamily="34" charset="0"/>
              <a:cs typeface="Arial" panose="020B0604020202020204" pitchFamily="34" charset="0"/>
            </a:rPr>
            <a:t>Der er forudsat 5 km traktortransport på og 20 kn medium lastbiltransport.</a:t>
          </a:r>
          <a:endParaRPr lang="da-DK" sz="1600" u="sng">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8719800"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D6605AA6-9391-483B-B7CE-DF893518846F}"/>
            </a:ext>
          </a:extLst>
        </xdr:cNvPr>
        <xdr:cNvSpPr txBox="1"/>
      </xdr:nvSpPr>
      <xdr:spPr>
        <a:xfrm>
          <a:off x="203466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80054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63FCCD2A-4E58-43C8-B676-490D54CDC479}"/>
            </a:ext>
          </a:extLst>
        </xdr:cNvPr>
        <xdr:cNvSpPr txBox="1"/>
      </xdr:nvSpPr>
      <xdr:spPr>
        <a:xfrm>
          <a:off x="203085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DDF315F5-9A22-46FE-9A41-23863B932903}"/>
            </a:ext>
          </a:extLst>
        </xdr:cNvPr>
        <xdr:cNvSpPr txBox="1"/>
      </xdr:nvSpPr>
      <xdr:spPr>
        <a:xfrm>
          <a:off x="20318095"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64F0F2C6-C325-4647-9F9F-D9510D61843E}"/>
            </a:ext>
          </a:extLst>
        </xdr:cNvPr>
        <xdr:cNvSpPr txBox="1"/>
      </xdr:nvSpPr>
      <xdr:spPr>
        <a:xfrm>
          <a:off x="20318095"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613C4522-D32D-4C84-919A-1E778BB7011C}"/>
            </a:ext>
          </a:extLst>
        </xdr:cNvPr>
        <xdr:cNvSpPr txBox="1"/>
      </xdr:nvSpPr>
      <xdr:spPr>
        <a:xfrm>
          <a:off x="20318095"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80054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97580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p>
        <a:p>
          <a:endParaRPr lang="da-DK" sz="1200" b="0" u="none">
            <a:latin typeface="Arial" panose="020B0604020202020204" pitchFamily="34" charset="0"/>
            <a:cs typeface="Arial" panose="020B0604020202020204" pitchFamily="34" charset="0"/>
          </a:endParaRPr>
        </a:p>
        <a:p>
          <a:r>
            <a:rPr lang="da-DK" sz="1200" b="0" u="none">
              <a:solidFill>
                <a:srgbClr val="FF0000"/>
              </a:solidFill>
              <a:latin typeface="Arial" panose="020B0604020202020204" pitchFamily="34" charset="0"/>
              <a:cs typeface="Arial" panose="020B0604020202020204" pitchFamily="34" charset="0"/>
            </a:rPr>
            <a:t>Laver indtil videre konventionel protein_1, da der</a:t>
          </a:r>
          <a:r>
            <a:rPr lang="da-DK" sz="1200" b="0" u="none" baseline="0">
              <a:solidFill>
                <a:srgbClr val="FF0000"/>
              </a:solidFill>
              <a:latin typeface="Arial" panose="020B0604020202020204" pitchFamily="34" charset="0"/>
              <a:cs typeface="Arial" panose="020B0604020202020204" pitchFamily="34" charset="0"/>
            </a:rPr>
            <a:t> pt ikke anvendes økologisk protein_1 i det økologiske husdyrhold.</a:t>
          </a:r>
          <a:endParaRPr lang="da-DK" sz="1600" u="sng">
            <a:solidFill>
              <a:srgbClr val="FF0000"/>
            </a:solidFill>
            <a:latin typeface="Arial" panose="020B0604020202020204" pitchFamily="34" charset="0"/>
            <a:cs typeface="Arial"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8D9D30F0-9125-47EF-91AC-857A7AB530D6}"/>
            </a:ext>
          </a:extLst>
        </xdr:cNvPr>
        <xdr:cNvSpPr txBox="1"/>
      </xdr:nvSpPr>
      <xdr:spPr>
        <a:xfrm>
          <a:off x="21070570"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BC57D713-FA6A-4383-8C7B-E8291DAF6AC9}"/>
            </a:ext>
          </a:extLst>
        </xdr:cNvPr>
        <xdr:cNvSpPr txBox="1"/>
      </xdr:nvSpPr>
      <xdr:spPr>
        <a:xfrm>
          <a:off x="22070695"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80054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br>
            <a:rPr lang="da-DK" sz="1600" u="sng">
              <a:latin typeface="Arial" panose="020B0604020202020204" pitchFamily="34" charset="0"/>
              <a:cs typeface="Arial" panose="020B0604020202020204" pitchFamily="34" charset="0"/>
            </a:rPr>
          </a:br>
          <a:r>
            <a:rPr lang="da-DK" sz="1200" u="none">
              <a:latin typeface="Arial" panose="020B0604020202020204" pitchFamily="34" charset="0"/>
              <a:cs typeface="Arial" panose="020B0604020202020204" pitchFamily="34" charset="0"/>
            </a:rPr>
            <a:t>Transport</a:t>
          </a:r>
          <a:r>
            <a:rPr lang="da-DK" sz="1200" u="none" baseline="0">
              <a:latin typeface="Arial" panose="020B0604020202020204" pitchFamily="34" charset="0"/>
              <a:cs typeface="Arial" panose="020B0604020202020204" pitchFamily="34" charset="0"/>
            </a:rPr>
            <a:t> er taget fra "Bæredygtighedsparametre for konventionelle fodermidler til kvæg (DCA 116), som angiver 168 km fra rapsmølle til kvægbrug. Her er det samme antaget at være tilfældet fra planteavler til oliemølle og fordelt på 5 km med traktor og 163 km med stor lastbil.</a:t>
          </a:r>
          <a:br>
            <a:rPr lang="da-DK" sz="1200" u="none" baseline="0">
              <a:latin typeface="Arial" panose="020B0604020202020204" pitchFamily="34" charset="0"/>
              <a:cs typeface="Arial" panose="020B0604020202020204" pitchFamily="34" charset="0"/>
            </a:rPr>
          </a:br>
          <a:r>
            <a:rPr lang="da-DK" sz="1200" u="none" baseline="0">
              <a:latin typeface="Arial" panose="020B0604020202020204" pitchFamily="34" charset="0"/>
              <a:cs typeface="Arial" panose="020B0604020202020204" pitchFamily="34" charset="0"/>
            </a:rPr>
            <a:t>Energiforbruget til forarbejdning er også fra ovenstående kilde og korrigeret for tørstof ved at dele med 0.91. Det er energibehovet ved fremstilling af rapskage, som er anført. Der er et ekstra energibehov ved at fremstille rapsskrå, men det er ikke med i denne teknologi.</a:t>
          </a:r>
          <a:br>
            <a:rPr lang="da-DK" sz="1200" u="none" baseline="0">
              <a:latin typeface="Arial" panose="020B0604020202020204" pitchFamily="34" charset="0"/>
              <a:cs typeface="Arial" panose="020B0604020202020204" pitchFamily="34" charset="0"/>
            </a:rPr>
          </a:br>
          <a:r>
            <a:rPr lang="da-DK" sz="1200" u="none" baseline="0">
              <a:latin typeface="Arial" panose="020B0604020202020204" pitchFamily="34" charset="0"/>
              <a:cs typeface="Arial" panose="020B0604020202020204" pitchFamily="34" charset="0"/>
            </a:rPr>
            <a:t>Med udgangspunkt i udgivelsen: chrome-extension://efaidnbmnnnibpcajpcglclefindmkaj/https://www.bt-oil-press.com/wp-content/uploads/2017/02/FT_MAS_083_rapport-1.pdf, maskiner og planteavl nr. 83 2007, farmtest om oliepressere, så kan den bedste presse opnå (Hybren H30) 37,4% olie af 1 kg raps, når man tager højde for 7,4% vand i frøene. Jeg runder op til 38% for profesionelle anlæg. </a:t>
          </a:r>
          <a:endParaRPr lang="da-DK" sz="1200" u="none">
            <a:latin typeface="Arial" panose="020B0604020202020204" pitchFamily="34" charset="0"/>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20694650" y="107950"/>
          <a:ext cx="1411287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oliemøllen</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97580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twoCellAnchor>
    <xdr:from>
      <xdr:col>14</xdr:col>
      <xdr:colOff>69850</xdr:colOff>
      <xdr:row>0</xdr:row>
      <xdr:rowOff>107950</xdr:rowOff>
    </xdr:from>
    <xdr:to>
      <xdr:col>28</xdr:col>
      <xdr:colOff>568325</xdr:colOff>
      <xdr:row>7</xdr:row>
      <xdr:rowOff>69850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97580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pyrolyse-grunden.</a:t>
          </a:r>
        </a:p>
        <a:p>
          <a:r>
            <a:rPr lang="da-DK" sz="1200" b="0" u="none">
              <a:latin typeface="Arial" panose="020B0604020202020204" pitchFamily="34" charset="0"/>
              <a:cs typeface="Arial" panose="020B0604020202020204" pitchFamily="34" charset="0"/>
            </a:rPr>
            <a:t>Flowet er en kopi af halm pyrolyse flowet/allokeringen,</a:t>
          </a:r>
          <a:r>
            <a:rPr lang="da-DK" sz="1200" b="0" u="none" baseline="0">
              <a:latin typeface="Arial" panose="020B0604020202020204" pitchFamily="34" charset="0"/>
              <a:cs typeface="Arial" panose="020B0604020202020204" pitchFamily="34" charset="0"/>
            </a:rPr>
            <a:t> indtil jeg finder god kilde på relevant flow/allokering.</a:t>
          </a:r>
          <a:endParaRPr lang="da-DK" sz="1200" b="0" u="none">
            <a:latin typeface="Arial" panose="020B0604020202020204" pitchFamily="34" charset="0"/>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69507188-4CCD-4236-93C2-D5610B445BC9}"/>
            </a:ext>
          </a:extLst>
        </xdr:cNvPr>
        <xdr:cNvSpPr txBox="1"/>
      </xdr:nvSpPr>
      <xdr:spPr>
        <a:xfrm>
          <a:off x="211086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Effektiviteten på varme er valgt efter at ramme</a:t>
          </a:r>
          <a:r>
            <a:rPr lang="da-DK" sz="1200" b="0" u="none" baseline="0">
              <a:latin typeface="Arial" panose="020B0604020202020204" pitchFamily="34" charset="0"/>
              <a:cs typeface="Arial" panose="020B0604020202020204" pitchFamily="34" charset="0"/>
            </a:rPr>
            <a:t> 10,19 MJ på baggrund af energien i halmen, da denne teknologi blev oprettet, hvilket tager højde for at der er indgået 40 MJ pr ton frisk halm (0,047 MJ pr kg DM halm).</a:t>
          </a:r>
        </a:p>
        <a:p>
          <a:pPr marL="0" marR="0" lvl="0" indent="0" defTabSz="914400" eaLnBrk="1" fontAlgn="auto" latinLnBrk="0" hangingPunct="1">
            <a:lnSpc>
              <a:spcPct val="100000"/>
            </a:lnSpc>
            <a:spcBef>
              <a:spcPts val="0"/>
            </a:spcBef>
            <a:spcAft>
              <a:spcPts val="0"/>
            </a:spcAft>
            <a:buClrTx/>
            <a:buSzTx/>
            <a:buFontTx/>
            <a:buNone/>
            <a:tabLst/>
            <a:defRPr/>
          </a:pPr>
          <a:r>
            <a:rPr kumimoji="0" lang="da-DK"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Effektiviteten på el er valgt efter at ramme 1.006 MJ på baggrund af energien i halmen, da denne teknologi blev oprettet.</a:t>
          </a:r>
          <a:endParaRPr kumimoji="0" lang="da-DK" sz="1600" b="0" i="0" u="sng"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endParaRPr lang="da-DK" sz="1600" u="sng">
            <a:latin typeface="Arial" panose="020B0604020202020204" pitchFamily="34" charset="0"/>
            <a:cs typeface="Arial" panose="020B0604020202020204"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B7EBB7F6-053F-4376-8E10-382B49415F2A}"/>
            </a:ext>
          </a:extLst>
        </xdr:cNvPr>
        <xdr:cNvSpPr txBox="1"/>
      </xdr:nvSpPr>
      <xdr:spPr>
        <a:xfrm>
          <a:off x="211086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solidFill>
                <a:schemeClr val="dk1"/>
              </a:solidFill>
              <a:latin typeface="Arial" panose="020B0604020202020204" pitchFamily="34" charset="0"/>
              <a:ea typeface="+mn-ea"/>
              <a:cs typeface="Arial" panose="020B0604020202020204" pitchFamily="34" charset="0"/>
            </a:rPr>
            <a:t>Denne teknologi er baseret på Boiler_straw_conv, men tilpaaset med transport og input energi, hvor opriveren er udeladt.</a:t>
          </a:r>
        </a:p>
        <a:p>
          <a:r>
            <a:rPr lang="da-DK" sz="1200" b="0" u="none">
              <a:solidFill>
                <a:schemeClr val="dk1"/>
              </a:solidFill>
              <a:latin typeface="Arial" panose="020B0604020202020204" pitchFamily="34" charset="0"/>
              <a:ea typeface="+mn-ea"/>
              <a:cs typeface="Arial" panose="020B0604020202020204" pitchFamily="34" charset="0"/>
            </a:rPr>
            <a:t>Fly_ash er inkluderet i tabet ved energiproduktion, da det antages at gå urenset</a:t>
          </a:r>
          <a:r>
            <a:rPr lang="da-DK" sz="1200" b="0" u="none" baseline="0">
              <a:solidFill>
                <a:schemeClr val="dk1"/>
              </a:solidFill>
              <a:latin typeface="Arial" panose="020B0604020202020204" pitchFamily="34" charset="0"/>
              <a:ea typeface="+mn-ea"/>
              <a:cs typeface="Arial" panose="020B0604020202020204" pitchFamily="34" charset="0"/>
            </a:rPr>
            <a:t> ud i miljøet med skorstensrøgen.</a:t>
          </a:r>
          <a:endParaRPr lang="da-DK" sz="1200" b="0" u="none">
            <a:solidFill>
              <a:schemeClr val="dk1"/>
            </a:solidFill>
            <a:latin typeface="Arial" panose="020B0604020202020204" pitchFamily="34" charset="0"/>
            <a:ea typeface="+mn-ea"/>
            <a:cs typeface="Arial" panose="020B0604020202020204" pitchFamily="34" charset="0"/>
          </a:endParaRPr>
        </a:p>
        <a:p>
          <a:r>
            <a:rPr lang="da-DK" sz="1200" b="0" u="none">
              <a:latin typeface="Arial" panose="020B0604020202020204" pitchFamily="34" charset="0"/>
              <a:cs typeface="Arial" panose="020B0604020202020204" pitchFamily="34" charset="0"/>
            </a:rPr>
            <a:t>Effektiviteten på varme er valgt efter at ramme</a:t>
          </a:r>
          <a:r>
            <a:rPr lang="da-DK" sz="1200" b="0" u="none" baseline="0">
              <a:latin typeface="Arial" panose="020B0604020202020204" pitchFamily="34" charset="0"/>
              <a:cs typeface="Arial" panose="020B0604020202020204" pitchFamily="34" charset="0"/>
            </a:rPr>
            <a:t> 14,5 MJ på baggrund af energien i halmen, da denne teknologi blev oprettet.</a:t>
          </a:r>
          <a:endParaRPr lang="da-DK" sz="1600" u="sng">
            <a:latin typeface="Arial" panose="020B0604020202020204" pitchFamily="34" charset="0"/>
            <a:cs typeface="Arial" panose="020B0604020202020204" pitchFamily="34"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85E7F9F1-D06A-49F3-9AD3-9810402D8B36}"/>
            </a:ext>
          </a:extLst>
        </xdr:cNvPr>
        <xdr:cNvSpPr txBox="1"/>
      </xdr:nvSpPr>
      <xdr:spPr>
        <a:xfrm>
          <a:off x="211086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solidFill>
                <a:schemeClr val="dk1"/>
              </a:solidFill>
              <a:latin typeface="Arial" panose="020B0604020202020204" pitchFamily="34" charset="0"/>
              <a:ea typeface="+mn-ea"/>
              <a:cs typeface="Arial" panose="020B0604020202020204" pitchFamily="34" charset="0"/>
            </a:rPr>
            <a:t>Denne teknologi er baseret på Boiler_private_straw_conv.</a:t>
          </a:r>
        </a:p>
        <a:p>
          <a:r>
            <a:rPr lang="da-DK" sz="1200" b="0" u="none">
              <a:solidFill>
                <a:schemeClr val="dk1"/>
              </a:solidFill>
              <a:latin typeface="Arial" panose="020B0604020202020204" pitchFamily="34" charset="0"/>
              <a:ea typeface="+mn-ea"/>
              <a:cs typeface="Arial" panose="020B0604020202020204" pitchFamily="34" charset="0"/>
            </a:rPr>
            <a:t>Eneste forskel</a:t>
          </a:r>
          <a:r>
            <a:rPr lang="da-DK" sz="1200" b="0" u="none" baseline="0">
              <a:solidFill>
                <a:schemeClr val="dk1"/>
              </a:solidFill>
              <a:latin typeface="Arial" panose="020B0604020202020204" pitchFamily="34" charset="0"/>
              <a:ea typeface="+mn-ea"/>
              <a:cs typeface="Arial" panose="020B0604020202020204" pitchFamily="34" charset="0"/>
            </a:rPr>
            <a:t> er at straw_conv er skiftet ud med Straw_oilseed_conv.</a:t>
          </a:r>
          <a:endParaRPr lang="da-DK" sz="1600" u="sng">
            <a:latin typeface="Arial" panose="020B0604020202020204" pitchFamily="34" charset="0"/>
            <a:cs typeface="Arial" panose="020B0604020202020204"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9B114CC8-E928-4AD8-8E23-88F4FB5EBE31}"/>
            </a:ext>
          </a:extLst>
        </xdr:cNvPr>
        <xdr:cNvSpPr txBox="1"/>
      </xdr:nvSpPr>
      <xdr:spPr>
        <a:xfrm>
          <a:off x="21070570"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Effektiviteten på varme er valgt efter at ramme</a:t>
          </a:r>
          <a:r>
            <a:rPr lang="da-DK" sz="1200" b="0" u="none" baseline="0">
              <a:latin typeface="Arial" panose="020B0604020202020204" pitchFamily="34" charset="0"/>
              <a:cs typeface="Arial" panose="020B0604020202020204" pitchFamily="34" charset="0"/>
            </a:rPr>
            <a:t> 14,403 MJ på baggrund af energien i halmen, da denne teknologi blev oprettet, hvilket tager højde for at der er et varmeinput på 40 MJ per ton frisk vægt, hvilket svarer til 0,047 MJ per kg DM halm.</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B51220B7-80EF-4256-AAEB-807D0D6787DA}"/>
            </a:ext>
          </a:extLst>
        </xdr:cNvPr>
        <xdr:cNvSpPr txBox="1"/>
      </xdr:nvSpPr>
      <xdr:spPr>
        <a:xfrm>
          <a:off x="20318095"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16A5C77D-C1DB-4B63-8EE0-E233765FBD20}"/>
            </a:ext>
          </a:extLst>
        </xdr:cNvPr>
        <xdr:cNvSpPr txBox="1"/>
      </xdr:nvSpPr>
      <xdr:spPr>
        <a:xfrm>
          <a:off x="20318095" y="106045"/>
          <a:ext cx="1383538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CFA48536-0F8F-4679-A546-F360E7679DBD}"/>
            </a:ext>
          </a:extLst>
        </xdr:cNvPr>
        <xdr:cNvSpPr txBox="1"/>
      </xdr:nvSpPr>
      <xdr:spPr>
        <a:xfrm>
          <a:off x="19758025" y="107950"/>
          <a:ext cx="1349057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7F311A7B-654A-412F-B7D5-D7A5F41CD2C0}"/>
            </a:ext>
          </a:extLst>
        </xdr:cNvPr>
        <xdr:cNvSpPr txBox="1"/>
      </xdr:nvSpPr>
      <xdr:spPr>
        <a:xfrm>
          <a:off x="222516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42933E41-37CA-4963-8975-6E9131C42443}"/>
            </a:ext>
          </a:extLst>
        </xdr:cNvPr>
        <xdr:cNvSpPr txBox="1"/>
      </xdr:nvSpPr>
      <xdr:spPr>
        <a:xfrm>
          <a:off x="2106295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6D48DC4C-596D-499B-BD46-9EE054FBBEF2}"/>
            </a:ext>
          </a:extLst>
        </xdr:cNvPr>
        <xdr:cNvSpPr txBox="1"/>
      </xdr:nvSpPr>
      <xdr:spPr>
        <a:xfrm>
          <a:off x="217182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14</xdr:col>
      <xdr:colOff>69850</xdr:colOff>
      <xdr:row>0</xdr:row>
      <xdr:rowOff>107950</xdr:rowOff>
    </xdr:from>
    <xdr:to>
      <xdr:col>28</xdr:col>
      <xdr:colOff>568325</xdr:colOff>
      <xdr:row>7</xdr:row>
      <xdr:rowOff>69850</xdr:rowOff>
    </xdr:to>
    <xdr:sp macro="" textlink="">
      <xdr:nvSpPr>
        <xdr:cNvPr id="2" name="TextBox 1">
          <a:extLst>
            <a:ext uri="{FF2B5EF4-FFF2-40B4-BE49-F238E27FC236}">
              <a16:creationId xmlns:a16="http://schemas.microsoft.com/office/drawing/2014/main" id="{0A7B3204-A16F-448C-88A6-17316124C9B8}"/>
            </a:ext>
          </a:extLst>
        </xdr:cNvPr>
        <xdr:cNvSpPr txBox="1"/>
      </xdr:nvSpPr>
      <xdr:spPr>
        <a:xfrm>
          <a:off x="21946870" y="107950"/>
          <a:ext cx="13848715"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600" u="sng">
              <a:latin typeface="Arial" panose="020B0604020202020204" pitchFamily="34" charset="0"/>
              <a:cs typeface="Arial" panose="020B0604020202020204" pitchFamily="34" charset="0"/>
            </a:rPr>
            <a:t>Noter</a:t>
          </a:r>
        </a:p>
        <a:p>
          <a:r>
            <a:rPr lang="da-DK" sz="1200" b="0" u="none">
              <a:latin typeface="Arial" panose="020B0604020202020204" pitchFamily="34" charset="0"/>
              <a:cs typeface="Arial" panose="020B0604020202020204" pitchFamily="34" charset="0"/>
            </a:rPr>
            <a:t>Alle output befinder sig herefter på raffinaderi-grunden.</a:t>
          </a:r>
        </a:p>
        <a:p>
          <a:r>
            <a:rPr lang="da-DK" sz="1200" b="0" u="none">
              <a:latin typeface="Arial" panose="020B0604020202020204" pitchFamily="34" charset="0"/>
              <a:cs typeface="Arial" panose="020B0604020202020204" pitchFamily="34" charset="0"/>
            </a:rPr>
            <a:t>Der er indtil videre sat 10 km traktortransport på (20 km retur).</a:t>
          </a:r>
          <a:endParaRPr lang="da-DK" sz="1600" u="sng">
            <a:latin typeface="Arial" panose="020B0604020202020204" pitchFamily="34" charset="0"/>
            <a:cs typeface="Arial" panose="020B0604020202020204" pitchFamily="34"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16</xdr:col>
      <xdr:colOff>238125</xdr:colOff>
      <xdr:row>3</xdr:row>
      <xdr:rowOff>95250</xdr:rowOff>
    </xdr:from>
    <xdr:to>
      <xdr:col>23</xdr:col>
      <xdr:colOff>57150</xdr:colOff>
      <xdr:row>27</xdr:row>
      <xdr:rowOff>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10829925" y="895350"/>
          <a:ext cx="40862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Note:</a:t>
          </a:r>
        </a:p>
        <a:p>
          <a:endParaRPr lang="da-DK" sz="1100"/>
        </a:p>
        <a:p>
          <a:r>
            <a:rPr lang="da-DK" sz="1100"/>
            <a:t>Data hentes automatisk fra excelfil med kartotekskort</a:t>
          </a:r>
          <a:r>
            <a:rPr lang="da-DK" sz="1100" baseline="0"/>
            <a:t> for afgrøder.</a:t>
          </a:r>
          <a:endParaRPr lang="da-DK"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4" dT="2024-10-17T13:42:43.88" personId="{00000000-0000-0000-0000-000000000000}" id="{4F7DB56A-63E2-42C8-B31A-09B0999D90F4}">
    <text>Biochar_straw_conv</text>
  </threadedComment>
  <threadedComment ref="B43" dT="2024-10-17T13:42:59.78" personId="{00000000-0000-0000-0000-000000000000}" id="{14A0523F-95AD-41EC-A445-DA2E76277698}">
    <text>Electricity for the grid</text>
  </threadedComment>
  <threadedComment ref="D54" dT="2024-10-17T13:46:44.50" personId="{00000000-0000-0000-0000-000000000000}" id="{A2042FF6-FD55-46F3-B618-DD7B71437CC5}">
    <text>Tractor</text>
  </threadedComment>
  <threadedComment ref="O54" dT="2024-10-10T15:08:40.07" personId="{00000000-0000-0000-0000-000000000000}" id="{70E5E524-BB24-4722-8D05-2782B82418AF}">
    <text>Tractor</text>
  </threadedComment>
  <threadedComment ref="D55" dT="2024-10-17T13:47:03.57" personId="{00000000-0000-0000-0000-000000000000}" id="{7243726C-C106-499D-891C-D4E51EBA3F51}">
    <text>Truck between 10 and 20 tons</text>
  </threadedComment>
  <threadedComment ref="O55" dT="2024-10-10T15:09:05.10" personId="{00000000-0000-0000-0000-000000000000}" id="{F5481F50-02F3-4F0F-ABC4-9049B58682F2}">
    <text>Truck larger than 20 ton</text>
  </threadedComment>
  <threadedComment ref="O56" dT="2024-10-10T15:09:21.23" personId="{00000000-0000-0000-0000-000000000000}" id="{B515F2AB-272B-49F1-9225-085FCEFBA0F1}">
    <text>Truck between 10 and 20 ton</text>
  </threadedComment>
  <threadedComment ref="O57" dT="2024-10-10T15:09:36.80" personId="{00000000-0000-0000-0000-000000000000}" id="{524927A2-7294-48F1-9B72-E0044D1FC08B}">
    <text>Truck smaller than 10 ton</text>
  </threadedComment>
  <threadedComment ref="O58" dT="2024-10-10T15:09:52.57" personId="{00000000-0000-0000-0000-000000000000}" id="{8F0B0E48-9BD5-4B25-A3DF-12F27011EA10}">
    <text>Train, Europe</text>
  </threadedComment>
  <threadedComment ref="O59" dT="2024-10-10T15:10:17.67" personId="{00000000-0000-0000-0000-000000000000}" id="{63A3A88F-AEFE-4A3F-9D0E-5E4FCDD5EE46}">
    <text>Ship, overseas</text>
  </threadedComment>
  <threadedComment ref="O60" dT="2024-10-10T15:10:31.52" personId="{00000000-0000-0000-0000-000000000000}" id="{A9B8FB7E-F472-42BC-A9D1-4E9CB67AFB9C}">
    <text>Ship, domestically</text>
  </threadedComment>
  <threadedComment ref="O61" dT="2024-10-10T15:10:46.34" personId="{00000000-0000-0000-0000-000000000000}" id="{859D29EC-7A1E-406A-BFB8-F57D337B65A2}">
    <text>Ship, Europe</text>
  </threadedComment>
  <threadedComment ref="C95" dT="2024-10-17T13:46:24.02" personId="{00000000-0000-0000-0000-000000000000}" id="{2D893724-4378-44CC-9F0C-13B0B33CD32D}">
    <text>See translation of field operations etc. in the sheet ‘Diesel consumption for field op’ in the book ‘02_Index_cards_Crops_and_related_tabels’.</text>
  </threadedComment>
</ThreadedComments>
</file>

<file path=xl/threadedComments/threadedComment2.xml><?xml version="1.0" encoding="utf-8"?>
<ThreadedComments xmlns="http://schemas.microsoft.com/office/spreadsheetml/2018/threadedcomments" xmlns:x="http://schemas.openxmlformats.org/spreadsheetml/2006/main">
  <threadedComment ref="DK3" dT="2024-10-17T12:39:19.00" personId="{00000000-0000-0000-0000-000000000000}" id="{4233D2F0-1CA9-4856-91E9-53E7A3202A84}">
    <text>If the specific biomass pool/product does not exist before the Manure storage/Biogas module, then the storage losses are calculated in the end of the module.</text>
  </threadedComment>
  <threadedComment ref="B5" dT="2024-10-10T15:54:02.43" personId="{00000000-0000-0000-0000-000000000000}" id="{62F2F747-E8B5-43B5-873B-6F8DFFF91511}">
    <text>Conventional oilseed rape oil</text>
  </threadedComment>
  <threadedComment ref="AJ5" dT="2024-10-11T08:17:15.54" personId="{00000000-0000-0000-0000-000000000000}" id="{AA1C2B43-BA35-4C71-9ED8-D0A9D9C99C86}">
    <text>Slurry from dairy cattle in a stable where the cattle are tied, conventional</text>
  </threadedComment>
  <threadedComment ref="B6" dT="2024-10-10T15:55:29.19" personId="{00000000-0000-0000-0000-000000000000}" id="{0F0E7638-4A83-4064-809F-87E059E27CA9}">
    <text>Conventional calf fetus in heavy breed dairy cows</text>
  </threadedComment>
  <threadedComment ref="AJ6" dT="2024-10-11T08:18:48.34" personId="{00000000-0000-0000-0000-000000000000}" id="{9DB6C61E-77A0-42EC-9480-D66568170C57}">
    <text>Solid manure from dairy cattle in a stable where the cattle are tied, conventional</text>
  </threadedComment>
  <threadedComment ref="B7" dT="2024-10-10T15:56:14.79" personId="{00000000-0000-0000-0000-000000000000}" id="{CD311AD5-820C-42C2-B994-A15E0626749A}">
    <text>Growth of conventional cattle</text>
  </threadedComment>
  <threadedComment ref="AJ7" dT="2024-10-11T08:19:37.67" personId="{00000000-0000-0000-0000-000000000000}" id="{04BB2D37-381E-4813-B28E-7B1D2872FF25}">
    <text>Urine from dairy cattle in a stable where the cattle are tied, conventional</text>
  </threadedComment>
  <threadedComment ref="B8" dT="2024-10-10T15:57:21.50" personId="{00000000-0000-0000-0000-000000000000}" id="{47F275A6-8914-4F59-80F9-0EB0362ADF67}">
    <text>Conventional pig carcass</text>
  </threadedComment>
  <threadedComment ref="AJ8" dT="2024-10-11T08:22:04.40" personId="{00000000-0000-0000-0000-000000000000}" id="{B0AC2A18-1542-49F3-B7FD-C708EDCE5776}">
    <text>Deep litter from dairy cattle in a stable with solely deep litter, conventional</text>
  </threadedComment>
  <threadedComment ref="B9" dT="2024-10-10T15:58:37.07" personId="{00000000-0000-0000-0000-000000000000}" id="{7E2B68A8-FA8E-4B0F-829F-143EA4104E49}">
    <text>Conventional adult pig (meat, alive)</text>
  </threadedComment>
  <threadedComment ref="AJ9" dT="2024-10-11T08:22:43.98" personId="{00000000-0000-0000-0000-000000000000}" id="{B46F7499-0D0C-4A47-A4EE-DC1AF73C8B1C}">
    <text>Deep litter from dairy cattle in a stable with partly deep litter, conventional</text>
  </threadedComment>
  <threadedComment ref="B10" dT="2024-10-10T15:59:38.88" personId="{00000000-0000-0000-0000-000000000000}" id="{69823503-1711-4FA2-B369-93CB8C9863B7}">
    <text>Conventional piglet (meat, alive)</text>
  </threadedComment>
  <threadedComment ref="AJ10" dT="2024-10-11T08:26:43.95" personId="{00000000-0000-0000-0000-000000000000}" id="{D2B1E41C-A80D-47C6-96F5-EB6A071C86B8}">
    <text>Slurry from dairy cattle in a stable with cubicles and slatted floor, conventional</text>
  </threadedComment>
  <threadedComment ref="B11" dT="2024-10-11T07:22:53.87" personId="{00000000-0000-0000-0000-000000000000}" id="{FAF372B1-35B5-46AA-AEAF-343E9B13310C}">
    <text>Conventional little pig (meat, alive)</text>
  </threadedComment>
  <threadedComment ref="AJ11" dT="2024-10-11T08:27:27.49" personId="{00000000-0000-0000-0000-000000000000}" id="{3FB2BD0B-C2BE-4C28-BB1D-DFCFE6B4CD04}">
    <text>Slurry from dairy cattle in a stable with deep litter and solid floor, conventional</text>
  </threadedComment>
  <threadedComment ref="B12" dT="2024-10-11T07:24:37.85" personId="{00000000-0000-0000-0000-000000000000}" id="{95450131-8509-43C7-8414-31A310837559}">
    <text>Conventional slaugther pig (meat, alive)</text>
  </threadedComment>
  <threadedComment ref="AJ12" dT="2024-10-11T08:28:21.50" personId="{00000000-0000-0000-0000-000000000000}" id="{8F86DEA7-0D7E-4C62-B4B4-B44F9E2776DC}">
    <text>Manure from dairy cattle deposited on the field, conventional</text>
  </threadedComment>
  <threadedComment ref="B13" dT="2024-10-11T07:25:08.83" personId="{00000000-0000-0000-0000-000000000000}" id="{00377154-4D46-4B2A-866F-2DF4BE22DD58}">
    <text>Biogas not upgraded for gas grid</text>
  </threadedComment>
  <threadedComment ref="AJ13" dT="2024-10-11T08:29:17.73" personId="{00000000-0000-0000-0000-000000000000}" id="{2FD5F4E0-3C72-41B6-942A-06B42A44854A}">
    <text>Slurry from sows kept individually in a stable with partly slatted floor, conventional</text>
  </threadedComment>
  <threadedComment ref="B14" dT="2024-10-11T07:25:50.74" personId="{00000000-0000-0000-0000-000000000000}" id="{137F2AD9-1821-467B-9E93-D2F90E5418C1}">
    <text>Conventional cattle carcass</text>
  </threadedComment>
  <threadedComment ref="AJ14" dT="2024-10-11T08:29:37.90" personId="{00000000-0000-0000-0000-000000000000}" id="{1928F35E-0C8A-4026-826E-F99C437E7503}">
    <text>Solid manure from sows, conventional</text>
  </threadedComment>
  <threadedComment ref="B15" dT="2024-10-11T07:26:23.83" personId="{00000000-0000-0000-0000-000000000000}" id="{06092CD6-B760-4466-BCA5-FF7DCC18BAA9}">
    <text>Organic calf fetus in heavy breed dairy cows</text>
  </threadedComment>
  <threadedComment ref="AJ15" dT="2024-10-11T08:29:56.52" personId="{00000000-0000-0000-0000-000000000000}" id="{34691DA1-5187-4B8B-96E3-9F14F50740CF}">
    <text>Urine from sows, conventional</text>
  </threadedComment>
  <threadedComment ref="B16" dT="2024-10-11T07:26:51.00" personId="{00000000-0000-0000-0000-000000000000}" id="{1B593CA3-BC5A-431D-B66D-F454F37E4BAC}">
    <text>Growth of organic cattle</text>
  </threadedComment>
  <threadedComment ref="AJ16" dT="2024-10-11T08:30:13.81" personId="{00000000-0000-0000-0000-000000000000}" id="{C33C9B75-7C9F-4317-BFE5-175769D21E47}">
    <text>Deep litter from sows, conventional</text>
  </threadedComment>
  <threadedComment ref="B17" dT="2024-10-11T07:27:18.82" personId="{00000000-0000-0000-0000-000000000000}" id="{AB0E39B6-69EA-4685-B48E-66CC926584CF}">
    <text>Organic cattle carcass</text>
  </threadedComment>
  <threadedComment ref="AJ17" dT="2024-10-11T08:31:04.81" personId="{00000000-0000-0000-0000-000000000000}" id="{D7FF27C1-6E79-427C-BA6C-74AC202DA7B9}">
    <text>Slurry from sows in a stable with deep litter and solid floor, conventional</text>
  </threadedComment>
  <threadedComment ref="B18" dT="2024-10-11T07:27:47.72" personId="{00000000-0000-0000-0000-000000000000}" id="{46824917-5827-4D8D-9940-543A97B6325F}">
    <text>Conventional piglet carcass</text>
  </threadedComment>
  <threadedComment ref="AJ18" dT="2024-10-11T08:32:11.83" personId="{00000000-0000-0000-0000-000000000000}" id="{65788AB3-AC00-4929-948F-CEA4DC1D5EA5}">
    <text>Manure from sows deposited on the field, conventional</text>
  </threadedComment>
  <threadedComment ref="B19" dT="2024-10-11T07:28:06.44" personId="{00000000-0000-0000-0000-000000000000}" id="{BC5811C4-5768-4F49-87DB-C03C1753914E}">
    <text>Organic piglet carcass</text>
  </threadedComment>
  <threadedComment ref="AJ19" dT="2024-10-11T08:33:24.82" personId="{00000000-0000-0000-0000-000000000000}" id="{251FE08A-63BA-4238-8B19-454CF55CE82C}">
    <text>Slurry from dairy cattle in a stable with cubicles and solid floor, comventional</text>
  </threadedComment>
  <threadedComment ref="B20" dT="2024-10-11T07:28:24.44" personId="{00000000-0000-0000-0000-000000000000}" id="{62B8430E-BD37-4815-AA8B-AE36FBDDA70D}">
    <text>Conventional little pig carcass</text>
  </threadedComment>
  <threadedComment ref="AJ20" dT="2024-10-11T08:34:19.31" personId="{00000000-0000-0000-0000-000000000000}" id="{550E0137-82EB-4E58-A372-B4E0FBC4117C}">
    <text>Slurry from dairy cattle in a stable with cubicles and drained floor, conventional</text>
  </threadedComment>
  <threadedComment ref="B21" dT="2024-10-11T07:28:43.06" personId="{00000000-0000-0000-0000-000000000000}" id="{CF6FD0A6-2053-41DF-863F-64CB5492F057}">
    <text>Organic little pig carcass</text>
  </threadedComment>
  <threadedComment ref="AJ21" dT="2024-10-11T08:35:54.94" personId="{00000000-0000-0000-0000-000000000000}" id="{9A09C68E-7941-45C9-85A2-7E891CB8812D}">
    <text>Slurry from sows in a stable with deep litter and slatted floor, conventional</text>
  </threadedComment>
  <threadedComment ref="B22" dT="2024-10-11T07:29:23.38" personId="{00000000-0000-0000-0000-000000000000}" id="{7D9FCDF1-390E-4EFB-9DB7-F5DBE11A7F18}">
    <text>Conventional slaugther pig carcass</text>
  </threadedComment>
  <threadedComment ref="AJ22" dT="2024-10-11T08:39:36.70" personId="{00000000-0000-0000-0000-000000000000}" id="{1AC332D0-AB0B-4559-95C3-A359D3504F94}">
    <text>Slurry from sows in farrowing pens with partly slatted floor, conventional</text>
  </threadedComment>
  <threadedComment ref="B23" dT="2024-10-11T07:29:49.42" personId="{00000000-0000-0000-0000-000000000000}" id="{42C55AE2-6FF1-4E4E-ADF0-42DFB6FDBEB3}">
    <text>Organic slaugther pig carcass</text>
  </threadedComment>
  <threadedComment ref="AJ23" dT="2024-10-11T08:40:06.23" personId="{00000000-0000-0000-0000-000000000000}" id="{16935C39-04FD-4085-83B9-AD7756DF1829}">
    <text>Slurry from sows in farrowing pens with solely slatted floor, conventional</text>
  </threadedComment>
  <threadedComment ref="B24" dT="2024-10-11T07:30:46.46" personId="{00000000-0000-0000-0000-000000000000}" id="{E86A1C5A-6293-48FE-973D-382145F040CF}">
    <text xml:space="preserve">Conventional calf fetus carcass (heavy breed) </text>
  </threadedComment>
  <threadedComment ref="AJ24" dT="2024-10-11T08:42:10.09" personId="{00000000-0000-0000-0000-000000000000}" id="{EF586C10-05D3-4481-9B7F-700A29EA797F}">
    <text>Slurry from dairy cattle in a stable with deep litter and slatted floor (channel, line winch), conventional</text>
  </threadedComment>
  <threadedComment ref="B25" dT="2024-10-11T07:31:05.29" personId="{00000000-0000-0000-0000-000000000000}" id="{27009BCA-0381-4875-8B62-E0AE9B2F072A}">
    <text xml:space="preserve">Organic calf fetus carcass (heavy breed) </text>
  </threadedComment>
  <threadedComment ref="AJ25" dT="2024-10-11T08:48:35.87" personId="{00000000-0000-0000-0000-000000000000}" id="{50C906FD-5D7A-454F-85AF-41CC151FD005}">
    <text>Slurry from dairy cattle in a stable with deep litter and slatted floor (channel, backwash or ring channel), conventional</text>
  </threadedComment>
  <threadedComment ref="B26" dT="2024-10-11T08:05:09.63" personId="{00000000-0000-0000-0000-000000000000}" id="{87AD75DD-52F2-4799-8670-166021A12197}">
    <text>Growth of heifer, conventional heavy breed</text>
  </threadedComment>
  <threadedComment ref="AJ26" dT="2024-10-11T08:49:12.20" personId="{00000000-0000-0000-0000-000000000000}" id="{5A14BC23-F8F8-4BBE-BD37-A080449263AA}">
    <text>Slurry from dairy cattle in a stable with deep litter and drained floor, conventional</text>
  </threadedComment>
  <threadedComment ref="B27" dT="2024-10-11T08:05:23.04" personId="{00000000-0000-0000-0000-000000000000}" id="{76470A39-51AA-4C87-BAB4-B8819D72D97A}">
    <text>Growth of heifer, organic heavy breed</text>
  </threadedComment>
  <threadedComment ref="AJ27" dT="2024-10-11T08:51:37.27" personId="{00000000-0000-0000-0000-000000000000}" id="{D641C4B4-67E8-4EB7-89D3-CAD26DADDDD1}">
    <text>Slurry from loose housed sows in a stabel with partly slatted floor, conventional</text>
  </threadedComment>
  <threadedComment ref="B28" dT="2024-10-11T08:06:06.45" personId="{00000000-0000-0000-0000-000000000000}" id="{B50E126F-FCCE-4E77-9385-55CA1E3BBFBC}">
    <text>Conventional heavy breed heifer carcass</text>
  </threadedComment>
  <threadedComment ref="AJ28" dT="2024-10-11T08:52:11.60" personId="{00000000-0000-0000-0000-000000000000}" id="{F0F66E99-82D1-454B-BE00-4EB4D314206C}">
    <text>Digested cattle slurry, conventional</text>
  </threadedComment>
  <threadedComment ref="B29" dT="2024-10-11T08:06:20.79" personId="{00000000-0000-0000-0000-000000000000}" id="{38304C85-A3F2-4459-8252-B155076CC507}">
    <text>Organic heavy breed heifer carcass</text>
  </threadedComment>
  <threadedComment ref="AJ29" dT="2024-10-11T08:52:53.05" personId="{00000000-0000-0000-0000-000000000000}" id="{3CE343C6-6FBA-43F2-9456-9232664ACB3B}">
    <text>Digested pig slurry, conventional</text>
  </threadedComment>
  <threadedComment ref="AJ30" dT="2024-10-11T08:53:29.75" personId="{00000000-0000-0000-0000-000000000000}" id="{DF4F660A-5BCC-4029-A60C-2F11B7825C72}">
    <text>Thin fraction of separated cattle slurry, conventional</text>
  </threadedComment>
  <threadedComment ref="B31" dT="2024-10-11T08:06:51.14" personId="{00000000-0000-0000-0000-000000000000}" id="{B99DAD67-F33A-435B-9D92-CA52CF2F1F47}">
    <text>Organic pig carcass</text>
  </threadedComment>
  <threadedComment ref="AJ31" dT="2024-10-11T08:53:45.02" personId="{00000000-0000-0000-0000-000000000000}" id="{7CFF99D3-A860-46FB-94B2-F448B1AF0C01}">
    <text>Solid fraction of separated cattle slurry, conventional</text>
  </threadedComment>
  <threadedComment ref="B32" dT="2024-10-11T08:07:36.83" personId="{00000000-0000-0000-0000-000000000000}" id="{E689D677-D038-409F-9C43-E0F4FEA6C48B}">
    <text>Organic adult pig (meat, alive)</text>
  </threadedComment>
  <threadedComment ref="AJ32" dT="2024-10-11T08:54:14.81" personId="{00000000-0000-0000-0000-000000000000}" id="{BCDF0408-3F91-4BFE-BA6B-663E9444084E}">
    <text>Thin fraction of separated digested cattle slurry, conventional</text>
  </threadedComment>
  <threadedComment ref="B33" dT="2024-10-11T08:08:02.63" personId="{00000000-0000-0000-0000-000000000000}" id="{EE7BD525-C0F4-4733-9288-2F56F11CA248}">
    <text>Organic piglet (meat, alive)</text>
  </threadedComment>
  <threadedComment ref="AJ33" dT="2024-10-11T08:54:28.77" personId="{00000000-0000-0000-0000-000000000000}" id="{DE6A5D43-D97C-46B8-913A-E60B4D84952C}">
    <text>Solid fraction of separated digested cattle slurry, conventional</text>
  </threadedComment>
  <threadedComment ref="B34" dT="2024-10-11T08:08:38.21" personId="{00000000-0000-0000-0000-000000000000}" id="{9FFFF470-6AA4-459C-847A-0F6C838D97E8}">
    <text>Organic little pig (meat, alive)</text>
  </threadedComment>
  <threadedComment ref="AJ34" dT="2024-10-11T08:55:23.92" personId="{00000000-0000-0000-0000-000000000000}" id="{575B13A6-8A38-4885-94C5-F677F78752E8}">
    <text>Solid fraction of separated digested pig slurry, conventional</text>
  </threadedComment>
  <threadedComment ref="B35" dT="2024-10-11T08:09:01.34" personId="{00000000-0000-0000-0000-000000000000}" id="{37C1327F-74ED-41C0-99F4-D085E3DD42A6}">
    <text>Organic slaugther pig (meat, alive)</text>
  </threadedComment>
  <threadedComment ref="AJ35" dT="2024-10-11T08:55:37.89" personId="{00000000-0000-0000-0000-000000000000}" id="{9F79E1DF-6D97-4544-BE15-175D4FC3F988}">
    <text>Thin fraction of separated digested pig slurry, conventional</text>
  </threadedComment>
  <threadedComment ref="B36" dT="2024-10-11T08:11:14.13" personId="{00000000-0000-0000-0000-000000000000}" id="{538518FD-52F8-4DE3-8B10-3F7CD5EAF9C6}">
    <text>White protein from extraction of plant protein in a biorefiney plant, conventional</text>
  </threadedComment>
  <threadedComment ref="AJ36" dT="2024-10-11T08:59:29.36" personId="{00000000-0000-0000-0000-000000000000}" id="{53D57A33-FA57-4CFB-99AF-439D66FDE6F5}">
    <text>Slurry emerged from digested conventional plant biomass and which was not a slurry prior to the Manure storage/biogas module.</text>
  </threadedComment>
  <threadedComment ref="B37" dT="2024-10-11T08:11:31.11" personId="{00000000-0000-0000-0000-000000000000}" id="{A6762F6C-C222-4636-8BB8-F4E3C1E67E92}">
    <text>White protein from extraction of plant protein in a biorefiney plant, organic</text>
  </threadedComment>
  <threadedComment ref="AJ37" dT="2024-10-11T09:01:00.20" personId="{00000000-0000-0000-0000-000000000000}" id="{40DF3088-7F1C-4254-A088-0AEE18DBBBCD}">
    <text>Solid fraction of separated slurry emerged from digested conventional plant biomass and which was not a slurry prior to the Manure storage/biogas module.</text>
  </threadedComment>
  <threadedComment ref="AJ38" dT="2024-10-11T09:01:13.84" personId="{00000000-0000-0000-0000-000000000000}" id="{D9CE1C65-5F74-4BCD-B545-EE48F03EC189}">
    <text>Thin fraction of separated slurry emerged from digested conventional plant biomass and which was not a slurry prior to the Manure storage/biogas module.</text>
  </threadedComment>
  <threadedComment ref="AJ39" dT="2024-10-11T09:02:12.48" personId="{00000000-0000-0000-0000-000000000000}" id="{A14BFC2A-8DBA-4B47-A954-2321D2D1ECA3}">
    <text>Slurry from little pigs in a stable with two climate sections, conventional</text>
  </threadedComment>
  <threadedComment ref="AJ40" dT="2024-10-11T09:02:44.85" personId="{00000000-0000-0000-0000-000000000000}" id="{5FDE6E7D-D1F1-4ED7-80D1-A0845249EA11}">
    <text>Slurry from little pigs in a stable with drained floor, conventional</text>
  </threadedComment>
  <threadedComment ref="AJ41" dT="2024-10-11T09:03:15.18" personId="{00000000-0000-0000-0000-000000000000}" id="{961E5D1A-523A-4072-9988-7C8F9C3393E7}">
    <text>Deep litter from little pigs, conventional</text>
  </threadedComment>
  <threadedComment ref="AJ42" dT="2024-10-11T09:03:36.87" personId="{00000000-0000-0000-0000-000000000000}" id="{8DE22B92-3F14-4AB7-BB83-08910C219C13}">
    <text>Slurry from dairy cattle in a stable where the cattle are tied, organic</text>
  </threadedComment>
  <threadedComment ref="AJ43" dT="2024-10-11T09:04:01.69" personId="{00000000-0000-0000-0000-000000000000}" id="{AEBE28E1-DFCC-4ABF-A12C-BCBEC9FE7275}">
    <text>Solid manure from dairy cattle in a stable where the cattle are tied, organic</text>
  </threadedComment>
  <threadedComment ref="AJ44" dT="2024-10-11T09:04:22.62" personId="{00000000-0000-0000-0000-000000000000}" id="{FB173909-291C-4417-A2C9-9894E8F84317}">
    <text>Urine from dairy cattle in a stable where the cattle are tied, organic</text>
  </threadedComment>
  <threadedComment ref="AJ45" dT="2024-10-11T09:04:58.64" personId="{00000000-0000-0000-0000-000000000000}" id="{7C2E0564-0A0B-46F5-897C-41398FDCD637}">
    <text>Deep litter from dairy cattle in a stable with solely deep litter, organic</text>
  </threadedComment>
  <threadedComment ref="AJ46" dT="2024-10-11T09:05:31.10" personId="{00000000-0000-0000-0000-000000000000}" id="{CE584FB0-3CFB-43CA-B791-8E04ACB4C321}">
    <text>Deep litter from dairy cattle in a stable with partly deep litter, organic</text>
  </threadedComment>
  <threadedComment ref="AJ47" dT="2024-10-11T09:06:19.23" personId="{00000000-0000-0000-0000-000000000000}" id="{135A8CF5-3FFD-4220-A87F-01ECEEF178A6}">
    <text>Slurry from dairy cattle in a stable with cubicles and slatted floor, organic</text>
  </threadedComment>
  <threadedComment ref="AJ48" dT="2024-10-11T09:06:51.42" personId="{00000000-0000-0000-0000-000000000000}" id="{94E4CB68-0C79-4111-B8BB-C5DBBD59980E}">
    <text>Slurry from dairy cattle in a stable with deep litter and solid floor, organic</text>
  </threadedComment>
  <threadedComment ref="AJ49" dT="2024-10-11T09:07:16.73" personId="{00000000-0000-0000-0000-000000000000}" id="{07605D4C-A3A9-4028-89A8-AAACDB79DE70}">
    <text>Manure from dairy cattle deposited on the field, organic</text>
  </threadedComment>
  <threadedComment ref="AJ50" dT="2024-10-11T09:07:49.54" personId="{00000000-0000-0000-0000-000000000000}" id="{426164F7-B462-4750-976D-A13C3176916F}">
    <text>Slurry from dairy cattle in a stable with deep litter and solid floor, organic</text>
  </threadedComment>
  <threadedComment ref="AJ51" dT="2024-10-11T09:08:29.36" personId="{00000000-0000-0000-0000-000000000000}" id="{1316541F-A90A-4C31-BD76-4A6CC0975B03}">
    <text>Slurry from dairy cattle in a stable with cubicles and drained floor, organic</text>
  </threadedComment>
  <threadedComment ref="AJ52" dT="2024-10-11T09:08:53.15" personId="{00000000-0000-0000-0000-000000000000}" id="{9AFEBA09-2478-426A-82B9-CB08D7E1115C}">
    <text>Slurry from dairy cattle in a stable with deep litter and slatted floor (channel, line winch), organic</text>
  </threadedComment>
  <threadedComment ref="AJ53" dT="2024-10-11T09:09:14.75" personId="{00000000-0000-0000-0000-000000000000}" id="{8F9F6B4D-58B9-4B2D-BC9F-616953D14E20}">
    <text>Slurry from dairy cattle in a stable with deep litter and slatted floor (channel, backwash or ring channel), organic</text>
  </threadedComment>
  <threadedComment ref="AJ54" dT="2024-10-11T09:11:46.71" personId="{00000000-0000-0000-0000-000000000000}" id="{7646C497-E684-40EB-A15B-003CEDAD6FE2}">
    <text>Slurry from dairy cattle in a stable with deep litter and drained floor, organic</text>
  </threadedComment>
  <threadedComment ref="AJ55" dT="2024-10-11T09:14:15.75" personId="{00000000-0000-0000-0000-000000000000}" id="{A6A5C4CE-6949-45A1-9599-2F878557EBB7}">
    <text>Slurry from slaugther pigs in a stable with partly slatted floor and 50-75% solid floor, conventional</text>
  </threadedComment>
  <threadedComment ref="AJ56" dT="2024-10-11T09:14:50.67" personId="{00000000-0000-0000-0000-000000000000}" id="{40B036EC-B915-4007-9935-F8272B16A487}">
    <text>Slurry from slaugther pigs in a stable with partly slatted floor and 25-49% solid floor, conventional</text>
  </threadedComment>
  <threadedComment ref="AJ57" dT="2024-10-11T09:16:12.24" personId="{00000000-0000-0000-0000-000000000000}" id="{92877ABB-ECCD-436F-BC44-5D0772059AB6}">
    <text>Slurry from slaugther pigs in a stable with ⅓ drained floor and ⅔ slatted floor, conventional</text>
  </threadedComment>
  <threadedComment ref="AJ58" dT="2024-10-11T09:16:38.38" personId="{00000000-0000-0000-0000-000000000000}" id="{F685D990-0286-40E8-9C0D-3904BCA42EA8}">
    <text>Deep litter from slaughter pigs, conventional</text>
  </threadedComment>
  <threadedComment ref="AJ59" dT="2024-10-11T09:17:25.38" personId="{00000000-0000-0000-0000-000000000000}" id="{D5FC1779-5DA9-4EDF-804C-B665C421095F}">
    <text>Slurry from heifers in a stable where the heifers are tied, conventional</text>
  </threadedComment>
  <threadedComment ref="AJ60" dT="2024-10-11T09:17:42.82" personId="{00000000-0000-0000-0000-000000000000}" id="{DBFC0E0F-6E89-4FAA-92DB-2E0D2D072D03}">
    <text>Solid manure from heifers in a stable where the heifers are tied, conventional</text>
  </threadedComment>
  <threadedComment ref="AJ61" dT="2024-10-11T09:18:03.28" personId="{00000000-0000-0000-0000-000000000000}" id="{F0E3C1E3-142D-4908-A1F4-EE514029A4B6}">
    <text>Urine from heifers in a stable where the heifers are tied, conventional</text>
  </threadedComment>
  <threadedComment ref="AJ62" dT="2024-10-11T09:19:06.25" personId="{00000000-0000-0000-0000-000000000000}" id="{5243D09F-E3E0-4F0D-982B-7F4D43450DBB}">
    <text>Deep litter from heifers in a stable with solely deep litter, conventional</text>
  </threadedComment>
  <threadedComment ref="AJ63" dT="2024-10-11T09:19:19.03" personId="{00000000-0000-0000-0000-000000000000}" id="{5E96BA35-822B-41EA-BFF5-927F01574746}">
    <text>Deep litter from heifers in a stable with partly deep litter, conventional</text>
  </threadedComment>
  <threadedComment ref="AJ64" dT="2024-10-11T09:20:04.16" personId="{00000000-0000-0000-0000-000000000000}" id="{1E28533E-2932-48DD-9255-2B57FE1D7CC8}">
    <text>Slurry from heifers in a stable with cubicles and slatted floor, conventional</text>
  </threadedComment>
  <threadedComment ref="AJ65" dT="2024-10-11T09:20:52.18" personId="{00000000-0000-0000-0000-000000000000}" id="{D5314976-F4EA-49BC-A662-44042C9CCC2E}">
    <text>Slurry from heifers in a stable with deep litter and solid floor, conventional</text>
  </threadedComment>
  <threadedComment ref="AJ66" dT="2024-10-11T09:21:29.69" personId="{00000000-0000-0000-0000-000000000000}" id="{4ED55CCD-B206-477B-AF11-6F45680DD6D2}">
    <text>Manure from heifers deposited on the field, conventional</text>
  </threadedComment>
  <threadedComment ref="AJ67" dT="2024-10-11T09:22:13.28" personId="{00000000-0000-0000-0000-000000000000}" id="{AA09BBFD-D80A-48F8-8583-FE568E0A5FC5}">
    <text>Slurry from heifers in a stable with cubicles and solid floor, conventional</text>
  </threadedComment>
  <threadedComment ref="AJ68" dT="2024-10-11T09:22:38.53" personId="{00000000-0000-0000-0000-000000000000}" id="{63D09225-B5AB-4A0A-B1CC-3158B98DD15A}">
    <text>Slurry from heifers in a stable with cubicles and drained floor, conventional</text>
  </threadedComment>
  <threadedComment ref="AJ69" dT="2024-10-11T09:23:20.35" personId="{00000000-0000-0000-0000-000000000000}" id="{A019C540-6721-478C-8778-B7CD06AB9C76}">
    <text>Slurry from heifers in a stable with deep litter and slatted floor (channel, line winch), conventional</text>
  </threadedComment>
  <threadedComment ref="AJ70" dT="2024-10-11T09:23:53.48" personId="{00000000-0000-0000-0000-000000000000}" id="{FC6063B6-A216-4B73-B35F-31575F0F9BC7}">
    <text>Slurry from heifers in a stable with deep litter and slatted floor (channel, backwash or ring channel), conventional</text>
  </threadedComment>
  <threadedComment ref="AJ71" dT="2024-10-11T09:24:47.24" personId="{00000000-0000-0000-0000-000000000000}" id="{91316BE1-015D-402A-A9E1-3BB36608B75C}">
    <text>Slurry from heifers in a stable with slatted floor, conventional</text>
  </threadedComment>
  <threadedComment ref="AJ72" dT="2024-10-11T09:25:05.96" personId="{00000000-0000-0000-0000-000000000000}" id="{D2326D21-14D2-4AA8-9E72-1BDE3D15E948}">
    <text>Slurry from heifers in a stable where the heifers are tied, organic</text>
  </threadedComment>
  <threadedComment ref="AJ73" dT="2024-10-11T09:25:43.10" personId="{00000000-0000-0000-0000-000000000000}" id="{633A0C85-35AC-4624-B7A8-CE9BFC598D0A}">
    <text>Solid manure from heifers in a stable where the heifers are tied, organic</text>
  </threadedComment>
  <threadedComment ref="AJ74" dT="2024-10-11T09:26:18.98" personId="{00000000-0000-0000-0000-000000000000}" id="{EBA3AACC-C4ED-41CC-966B-6B7EA66816EE}">
    <text>Urine from heifers in a stable where the heifers are tied, organic</text>
  </threadedComment>
  <threadedComment ref="AJ75" dT="2024-10-11T09:26:36.03" personId="{00000000-0000-0000-0000-000000000000}" id="{656EBF7C-F60C-4C98-A5FA-3480A052465C}">
    <text>Deep litter from heifers in a stable with soeley deep litter, organic</text>
  </threadedComment>
  <threadedComment ref="AJ76" dT="2024-10-11T09:27:07.91" personId="{00000000-0000-0000-0000-000000000000}" id="{A6D5BBD1-C89C-4916-822A-B7D49696D9B7}">
    <text>Deep litter from heifers in a stable with partly deep litter, organic</text>
  </threadedComment>
  <threadedComment ref="AJ77" dT="2024-10-11T09:28:14.94" personId="{00000000-0000-0000-0000-000000000000}" id="{46CDE189-AE03-4A47-874A-E27D76826D88}">
    <text>Slurry from heifers in a stable with cubicles and slatted floor, organic</text>
  </threadedComment>
  <threadedComment ref="AJ78" dT="2024-10-11T09:28:36.33" personId="{00000000-0000-0000-0000-000000000000}" id="{19EB494F-FAE2-4F2A-B576-18AE201CD877}">
    <text>Slurry from heifers in a stable with deep litter and solid floor, organic</text>
  </threadedComment>
  <threadedComment ref="AJ79" dT="2024-10-11T09:28:53.57" personId="{00000000-0000-0000-0000-000000000000}" id="{7A42F989-804A-4109-9BB5-569A6B5A0588}">
    <text>Manure from heifers deposited on the field, organic</text>
  </threadedComment>
  <threadedComment ref="AJ80" dT="2024-10-11T09:29:17.03" personId="{00000000-0000-0000-0000-000000000000}" id="{E3CFB146-5F4E-4F61-AC25-F9A6EC13B2DC}">
    <text>Slurry from heifers in a stable with cubicles and solid floor, organic</text>
  </threadedComment>
  <threadedComment ref="AJ81" dT="2024-10-11T09:29:43.38" personId="{00000000-0000-0000-0000-000000000000}" id="{5CEAF53A-EE97-4741-9206-6D77107D82FF}">
    <text>Slurry from heifers in a stable with cubicles and drained floor, organic</text>
  </threadedComment>
  <threadedComment ref="AJ82" dT="2024-10-11T09:29:58.94" personId="{00000000-0000-0000-0000-000000000000}" id="{CF6207F4-AEDF-4CEA-86F9-BCEF805BE041}">
    <text>Slurry from heifers in a stable with deep litter and slatted floor (channel, line winch), organic</text>
  </threadedComment>
  <threadedComment ref="AJ83" dT="2024-10-11T09:30:19.40" personId="{00000000-0000-0000-0000-000000000000}" id="{055E706B-3C8B-4BDF-A680-A762FF0A507D}">
    <text>Slurry from heifers in a stable with deep litter and slatted floor (channel, backwash or ring channel), organic</text>
  </threadedComment>
  <threadedComment ref="AJ84" dT="2024-10-11T09:30:40.73" personId="{00000000-0000-0000-0000-000000000000}" id="{B77E247D-03CF-4B68-9BD8-6385233D2F8D}">
    <text>Slurry from heifers in a stable with slatted floor, organic</text>
  </threadedComment>
  <threadedComment ref="AJ85" dT="2024-10-11T09:31:38.27" personId="{00000000-0000-0000-0000-000000000000}" id="{9AA18231-55B5-43B1-B847-07CCFB069D8D}">
    <text>Slurry from bulls in a stable where the bulls are tied, conventional</text>
  </threadedComment>
  <threadedComment ref="AJ86" dT="2024-10-11T09:52:03.79" personId="{00000000-0000-0000-0000-000000000000}" id="{C468B0B8-5799-4807-B7BD-E8FF7D6DC63C}">
    <text>Solid manure from bulls in a stable where the bulls are tied, conventional</text>
  </threadedComment>
  <threadedComment ref="AJ87" dT="2024-10-11T09:52:22.37" personId="{00000000-0000-0000-0000-000000000000}" id="{E6D09013-A95D-4FE2-AC3D-879F031CDF67}">
    <text>Urine from bulls in a stable where the bulls are tied, conventional</text>
  </threadedComment>
  <threadedComment ref="AJ88" dT="2024-10-11T09:53:05.97" personId="{00000000-0000-0000-0000-000000000000}" id="{158FC3E3-C186-4A2C-AC10-F724CC4A4C5A}">
    <text>Deep litter from bulls in a stable with solely deep litter, conventional</text>
  </threadedComment>
  <threadedComment ref="AJ89" dT="2024-10-11T09:53:49.77" personId="{00000000-0000-0000-0000-000000000000}" id="{C45F8ED2-B4CD-403C-85CB-AAC0D47FF3D9}">
    <text>Deep litter from bulls in a stable with partly deep litter, conventional</text>
  </threadedComment>
  <threadedComment ref="AJ90" dT="2024-10-11T09:54:28.10" personId="{00000000-0000-0000-0000-000000000000}" id="{8DA32521-F371-4111-8B3F-040BE01EF5AE}">
    <text>Slurry from bulls in a stable with cubicles and slatted floor, conventional</text>
  </threadedComment>
  <threadedComment ref="AJ91" dT="2024-10-11T09:55:04.80" personId="{00000000-0000-0000-0000-000000000000}" id="{EEFA2387-60A7-487F-9ADB-588436EAA57B}">
    <text>Slurry from bulls in a stable with deep litter and solid floor, conventional</text>
  </threadedComment>
  <threadedComment ref="AJ92" dT="2024-10-11T09:55:31.42" personId="{00000000-0000-0000-0000-000000000000}" id="{344DDAF6-70BE-44DA-801A-8AB3376CF5E8}">
    <text>Manure from bulls deposited on the field, conventional</text>
  </threadedComment>
  <threadedComment ref="AJ93" dT="2024-10-11T09:56:26.28" personId="{00000000-0000-0000-0000-000000000000}" id="{917CBBA4-631B-4A38-95E2-01EE217CD68C}">
    <text>Slurry from bulls in a stable with cubicles and solid floor, conventional</text>
  </threadedComment>
  <threadedComment ref="AJ94" dT="2024-10-11T09:56:33.79" personId="{00000000-0000-0000-0000-000000000000}" id="{7E4A8DD1-9D93-4DFB-A459-7BCDF3110249}">
    <text>Slurry from bulls in a stable with cubicles and drained floor, conventional</text>
  </threadedComment>
  <threadedComment ref="AJ95" dT="2024-10-11T09:57:21.85" personId="{00000000-0000-0000-0000-000000000000}" id="{97CFD5CC-F70F-4F82-BFCC-6100F65D05CB}">
    <text>Slurry from bulls in a stable with deep litter and slatted floor (channel, line winch), conventional</text>
  </threadedComment>
  <threadedComment ref="AJ96" dT="2024-10-11T09:58:01.84" personId="{00000000-0000-0000-0000-000000000000}" id="{9A02F9F3-4DA1-46C4-8868-DD930EFAF490}">
    <text>Slurry from bulls in a stable with deep litter and slatted floor (channel, backwash or ring channel), conventional</text>
  </threadedComment>
  <threadedComment ref="AJ97" dT="2024-10-11T09:58:34.89" personId="{00000000-0000-0000-0000-000000000000}" id="{00D53A04-7FC9-42CC-A449-813629AC6DC3}">
    <text>Slurry from bulls in a stable with slatted floor, conventional</text>
  </threadedComment>
  <threadedComment ref="AJ98" dT="2024-10-11T09:58:58.76" personId="{00000000-0000-0000-0000-000000000000}" id="{4EF82FFB-BD8B-48BA-8A24-5DB8E1CF62B7}">
    <text>Deep litter from bulls in a stable with solely deep litter, organic</text>
  </threadedComment>
  <threadedComment ref="AJ99" dT="2024-10-11T09:59:16.38" personId="{00000000-0000-0000-0000-000000000000}" id="{A324DE40-52C4-49C8-A3AA-5D841916E3BF}">
    <text>Deep litter from bulls in a stable with partly deep litter, organic</text>
  </threadedComment>
  <threadedComment ref="AJ100" dT="2024-10-11T09:59:45.25" personId="{00000000-0000-0000-0000-000000000000}" id="{C59DBDCC-2DA9-412C-BBBF-646BC72715E8}">
    <text>Slurry from bulls in a stable with cubicles and slatted floor, organic</text>
  </threadedComment>
  <threadedComment ref="AJ101" dT="2024-10-11T10:00:13.51" personId="{00000000-0000-0000-0000-000000000000}" id="{595EFB5E-687C-4022-8DF5-8543002FC365}">
    <text>Slurry from bulls in a stable with deep litter and solid floor, organic</text>
  </threadedComment>
  <threadedComment ref="AJ102" dT="2024-10-11T10:00:36.95" personId="{00000000-0000-0000-0000-000000000000}" id="{CCD3BC19-5FAA-4EDB-AF17-09902124FD6B}">
    <text>Manure from bulls deposited on the field, organic</text>
  </threadedComment>
  <threadedComment ref="AJ103" dT="2024-10-11T10:37:50.83" personId="{00000000-0000-0000-0000-000000000000}" id="{8E1E151A-43D4-41D1-BC88-D7BC6AC5FC51}">
    <text>Slurry from bulls in a stable with cubicles and solid floor, organic</text>
  </threadedComment>
  <threadedComment ref="AJ104" dT="2024-10-11T10:38:09.58" personId="{00000000-0000-0000-0000-000000000000}" id="{076C53C4-BEE7-4A52-B486-067C83AD932B}">
    <text>Slurry from bulls in a stable with deep litter and slatted floor (channel, line winch), organic</text>
  </threadedComment>
  <threadedComment ref="AJ105" dT="2024-10-11T10:38:31.62" personId="{00000000-0000-0000-0000-000000000000}" id="{5C7A2A79-1A48-4560-8AF6-0CC94E0BADC6}">
    <text>Slurry from bulls in a stable with deep litter and slatted floor (channel, backwash or ring channel), organic</text>
  </threadedComment>
  <threadedComment ref="AJ106" dT="2024-10-11T10:38:49.76" personId="{00000000-0000-0000-0000-000000000000}" id="{0FF201EF-2AC3-4F8B-BA2D-A8A354FFEF72}">
    <text>Slurry from bulls in a stable with slatted floor, organic</text>
  </threadedComment>
  <threadedComment ref="AJ107" dT="2024-10-11T10:39:46.13" personId="{00000000-0000-0000-0000-000000000000}" id="{BFE979FC-777C-462B-9458-87C2CA0123EB}">
    <text>Conventional straw chopped in the field</text>
  </threadedComment>
  <threadedComment ref="AJ108" dT="2024-10-11T10:40:51.15" personId="{00000000-0000-0000-0000-000000000000}" id="{DAF7A158-5A55-4F95-B60D-4CC62A85173B}">
    <text>Conventional rape cake protein feed</text>
  </threadedComment>
  <threadedComment ref="AJ109" dT="2024-10-11T10:42:07.05" personId="{00000000-0000-0000-0000-000000000000}" id="{70FB09AC-D51D-4BD4-A7A7-0EE0C52CEB6D}">
    <text>Feed protein extracted from conventional various types of green biomass</text>
  </threadedComment>
  <threadedComment ref="AJ110" dT="2024-10-11T10:43:11.90" personId="{00000000-0000-0000-0000-000000000000}" id="{B889778F-B775-4172-B59D-EEA8C817E7C8}">
    <text>The solid fraction from biorefinery processing of conventional various types of green biomass</text>
  </threadedComment>
  <threadedComment ref="AJ111" dT="2024-10-11T10:44:37.73" personId="{00000000-0000-0000-0000-000000000000}" id="{B9A1FBDB-87E3-452D-8731-253F4DE01182}">
    <text>The liquid side stream from precipitation af proteins at the biorefinery process of conventional various types of green biomass</text>
  </threadedComment>
  <threadedComment ref="AJ112" dT="2024-10-11T10:45:30.54" personId="{00000000-0000-0000-0000-000000000000}" id="{5B7D687D-37B3-4DB0-8251-6471DD238D65}">
    <text>Biochar produced fro conventional straw</text>
  </threadedComment>
  <threadedComment ref="AJ113" dT="2024-10-11T10:46:21.41" personId="{00000000-0000-0000-0000-000000000000}" id="{006234B5-FDB5-4371-9EB8-E431CE975BD6}">
    <text>Any kind of loss that does not need a specifc product</text>
  </threadedComment>
  <threadedComment ref="AJ114" dT="2024-10-11T10:47:33.46" personId="{00000000-0000-0000-0000-000000000000}" id="{D1B74DED-4E94-485A-8532-6860AD69573B}">
    <text>Energy corrected milk from heavy breed dairy cows, conventional</text>
  </threadedComment>
  <threadedComment ref="AJ115" dT="2024-10-11T10:47:49.27" personId="{00000000-0000-0000-0000-000000000000}" id="{C0EA65E3-ACA1-4AB7-B312-1F90E3A5F80E}">
    <text>Energy corrected milk from jersey dairy cows, conventional</text>
  </threadedComment>
  <threadedComment ref="AJ116" dT="2024-10-11T10:48:53.34" personId="{00000000-0000-0000-0000-000000000000}" id="{6EC2848D-B7DD-4795-9D9E-FCE88478416D}">
    <text>Grass in grazed fields lost due to e.g., trampling, conventional</text>
  </threadedComment>
  <threadedComment ref="AJ117" dT="2024-10-11T10:49:29.16" personId="{00000000-0000-0000-0000-000000000000}" id="{68414C09-5FEA-4A27-841A-80438C3348A0}">
    <text>Biochar produced from manure fibers (solid fraction from separation), conventional</text>
  </threadedComment>
  <threadedComment ref="AJ118" dT="2024-10-11T10:49:48.90" personId="{00000000-0000-0000-0000-000000000000}" id="{22191AB3-472A-4D41-BA51-2F399786E60E}">
    <text>Grass in grazed fields lost due to e.g., trampling, organic</text>
  </threadedComment>
  <threadedComment ref="AJ119" dT="2024-10-11T10:50:09.17" personId="{00000000-0000-0000-0000-000000000000}" id="{48BFFFFD-66BF-4254-A5DA-E82E3CF3A446}">
    <text>Energy corrected milk from heavy breed dairy cows, organic</text>
  </threadedComment>
  <threadedComment ref="AJ120" dT="2024-10-11T10:50:27.33" personId="{00000000-0000-0000-0000-000000000000}" id="{19467D8E-FB5F-4C0E-AAD7-DF82AFD25BA7}">
    <text>Energy corrected milk from jersey dairy cows, organic</text>
  </threadedComment>
  <threadedComment ref="AJ121" dT="2024-10-11T10:50:52.65" personId="{00000000-0000-0000-0000-000000000000}" id="{1E8BD0CB-386B-42C6-99DE-A54C1C134AFC}">
    <text>Feed protein extracted from organic various types of green biomass</text>
  </threadedComment>
  <threadedComment ref="AJ122" dT="2024-10-11T10:51:12.22" personId="{00000000-0000-0000-0000-000000000000}" id="{4C156DDB-3CCB-4B91-9EDB-28A9A67A731E}">
    <text>The solid fraction from biorefinery processing of organic various types of green biomass</text>
  </threadedComment>
  <threadedComment ref="AJ123" dT="2024-10-11T10:51:43.01" personId="{00000000-0000-0000-0000-000000000000}" id="{30396F52-3105-4B6E-A2CC-A4911061764F}">
    <text>The liquid side stream from precipitation af proteins at the biorefinery process of organic various types of green biomass</text>
  </threadedComment>
  <threadedComment ref="AJ124" dT="2024-10-11T10:52:12.21" personId="{00000000-0000-0000-0000-000000000000}" id="{5B5D7124-1890-4EF3-977A-FB684C0BC348}">
    <text>Organic rape cake protein feed</text>
  </threadedComment>
  <threadedComment ref="AJ127" dT="2024-10-11T10:53:21.20" personId="{00000000-0000-0000-0000-000000000000}" id="{9BD0747E-CB90-4230-9BED-CEF0A200E8CD}">
    <text>Molasses produced from conventional sugar beets aimed for human consumption</text>
  </threadedComment>
  <threadedComment ref="AJ128" dT="2024-10-11T10:54:47.07" personId="{00000000-0000-0000-0000-000000000000}" id="{DA4211ED-E585-40CB-BEDC-4BF5162BB0FB}">
    <text>Molasses produced from conventional sugar beets aimed for feed purposes</text>
  </threadedComment>
  <threadedComment ref="AJ129" dT="2024-10-11T10:55:23.80" personId="{00000000-0000-0000-0000-000000000000}" id="{70BA1B59-C1B8-4E94-B364-9A38C6A384B2}">
    <text>Molasses produced from organic sugar beets aimed for human consumption</text>
  </threadedComment>
  <threadedComment ref="AJ130" dT="2024-10-11T10:55:46.13" personId="{00000000-0000-0000-0000-000000000000}" id="{5556DD39-BADB-45E6-9D9B-F515990E61FD}">
    <text>Molasses produced from organic sugar beets aimed for feed purposes</text>
  </threadedComment>
  <threadedComment ref="AJ133" dT="2024-10-11T10:57:23.64" personId="{00000000-0000-0000-0000-000000000000}" id="{393B334B-E70F-429B-8F52-E97AD9D404F3}">
    <text>Solid fraction of digested plant based slurry, which were a liquid before the Manure storage/biogas module, conventional</text>
  </threadedComment>
  <threadedComment ref="AJ134" dT="2024-10-11T10:58:25.97" personId="{00000000-0000-0000-0000-000000000000}" id="{FAAD9E6F-AF8B-4D4A-8E78-CB92DE69C782}">
    <text>Thin fraction of digested plant based slurry, which were a liquid before the Manure storage/biogas module, conventional</text>
  </threadedComment>
  <threadedComment ref="AJ135" dT="2024-10-11T10:59:11.79" personId="{00000000-0000-0000-0000-000000000000}" id="{FF7735B2-4F2A-40E9-B29C-08F01FAFD9AE}">
    <text>Slurry resulting from digested deep litter from conventional pigs</text>
  </threadedComment>
  <threadedComment ref="AJ136" dT="2024-10-11T11:00:26.67" personId="{00000000-0000-0000-0000-000000000000}" id="{D098519C-44A0-40F7-A79B-6E4309338908}">
    <text>Ash from e.g., a heating plant, which is burning conventional straw</text>
  </threadedComment>
  <threadedComment ref="AJ138" dT="2024-10-11T11:03:29.37" personId="{00000000-0000-0000-0000-000000000000}" id="{DC05D272-26F4-44FA-913C-0831BB7118B1}">
    <text>Slurry from digested plant biomass, which were a liquid before the Manure storage/biogas module, conventional</text>
  </threadedComment>
  <threadedComment ref="AJ139" dT="2024-10-11T11:05:14.93" personId="{00000000-0000-0000-0000-000000000000}" id="{04720907-326A-4E57-A895-B92C20E4CCBB}">
    <text>Solid fraction from separation of digested plant biomass, which were a liquid before the Manure storage/biogas module, conventional</text>
  </threadedComment>
  <threadedComment ref="AJ140" dT="2024-10-11T11:05:27.05" personId="{00000000-0000-0000-0000-000000000000}" id="{91B77573-04A0-4710-9F85-7A628BE0B4E8}">
    <text>Thin fraction from separation of digested plant biomass, which were a liquid before the Manure storage/biogas module, conventional</text>
  </threadedComment>
  <threadedComment ref="AJ141" dT="2024-10-11T11:07:25.67" personId="{00000000-0000-0000-0000-000000000000}" id="{67E28E6C-4271-4ADE-BCD0-B8ED3F332A98}">
    <text>Product to which fresh maize biomass can be converted to in order to reserve it for biogas, so that it is not used for feed in the Livestock module, conventional</text>
  </threadedComment>
  <threadedComment ref="AJ142" dT="2024-10-11T11:08:32.82" personId="{00000000-0000-0000-0000-000000000000}" id="{4B146825-6FDC-4466-AD95-1A1731B660D6}">
    <text>Product to which sugar beet can be converted to in order to reserve it for biogas, so that it is not used in the sugar factory in the Tech 1 module, conventional</text>
  </threadedComment>
  <threadedComment ref="AJ143" dT="2024-10-11T11:09:09.35" personId="{00000000-0000-0000-0000-000000000000}" id="{0AAE4A93-9B59-4BE2-8083-9EBF7FF0ACC2}">
    <text>Product to which whole crop biomass can be converted to in order to reserve it for biogas, so that it is not used for feed in the Livestock module, conventional</text>
  </threadedComment>
  <threadedComment ref="AJ144" dT="2024-10-11T11:09:54.14" personId="{00000000-0000-0000-0000-000000000000}" id="{A8B5BEFF-41E7-4DB7-99E2-838EEE019255}">
    <text>Slurry emerged from digested organic plant biomass and which was not a slurry prior to the Manure storage/biogas module.</text>
  </threadedComment>
  <threadedComment ref="AJ145" dT="2024-10-11T11:10:27.31" personId="{00000000-0000-0000-0000-000000000000}" id="{A9955778-7542-4B53-8DA8-6154E43256DC}">
    <text>Slurry from digested plant biomass, which were a liquid before the Manure storage/biogas module, organic</text>
  </threadedComment>
  <threadedComment ref="AJ146" dT="2024-10-11T11:11:23.59" personId="{00000000-0000-0000-0000-000000000000}" id="{6450061A-2812-4BF7-B302-B1A83233A530}">
    <text>Solid fraction of separated slurry emerged from digested organic plant biomass and which was not a slurry prior to the Manure storage/biogas module.</text>
  </threadedComment>
  <threadedComment ref="AJ147" dT="2024-10-11T11:12:20.09" personId="{00000000-0000-0000-0000-000000000000}" id="{450967D1-83B0-4CBB-8795-34F486E927BF}">
    <text>Thin fraction of separated slurry emerged from digested organic plant biomass and which was not a slurry prior to the Manure storage/biogas module.</text>
  </threadedComment>
  <threadedComment ref="AJ148" dT="2024-10-11T11:13:17.99" personId="{00000000-0000-0000-0000-000000000000}" id="{71F067AB-A2A3-4425-AA42-CC86AD01CBBF}">
    <text>Digested cattle slurry, organic</text>
  </threadedComment>
  <threadedComment ref="AJ149" dT="2024-10-11T11:14:18.94" personId="{00000000-0000-0000-0000-000000000000}" id="{83173120-F052-46C7-B217-8AD7727B068C}">
    <text>Slurry resulting from digested deep litter from conventional cattle</text>
  </threadedComment>
  <threadedComment ref="AJ150" dT="2024-10-11T11:14:36.01" personId="{00000000-0000-0000-0000-000000000000}" id="{B05D823E-D7BE-48D5-8B5E-F3940D5B06F9}">
    <text>Slurry resulting from digested deep litter from organic cattle</text>
  </threadedComment>
  <threadedComment ref="AJ151" dT="2024-10-11T11:15:02.70" personId="{00000000-0000-0000-0000-000000000000}" id="{3A9F72D3-9421-4548-966C-7D8EF199AB44}">
    <text>Slurry resulting from digested solid manure from conventional cattle</text>
  </threadedComment>
  <threadedComment ref="AJ152" dT="2024-10-11T11:19:10.62" personId="{00000000-0000-0000-0000-000000000000}" id="{60BC42BC-925A-4E88-B298-A1A898A13AE9}">
    <text>Thin fraction from separated conventional pig slurry</text>
  </threadedComment>
  <threadedComment ref="AJ153" dT="2024-10-11T11:19:21.12" personId="{00000000-0000-0000-0000-000000000000}" id="{7FA041C9-D42E-4AD7-A6DB-E8BC58CEA97B}">
    <text>Solid fraction from separated conventional pig slurry</text>
  </threadedComment>
  <threadedComment ref="AJ155" dT="2024-10-11T11:20:29.17" personId="{00000000-0000-0000-0000-000000000000}" id="{E0622594-75A6-4AFC-9A2C-2F458D08F83B}">
    <text>Extracted protein from conventional potatoes aimed for human consumption</text>
  </threadedComment>
  <threadedComment ref="AJ156" dT="2024-10-11T11:20:42.85" personId="{00000000-0000-0000-0000-000000000000}" id="{304020A2-52D7-46A2-9187-5452C5423D2D}">
    <text>Extracted protein from conventional potatoes aimed for feed purposes</text>
  </threadedComment>
  <threadedComment ref="AJ159" dT="2024-10-17T11:23:28.31" personId="{00000000-0000-0000-0000-000000000000}" id="{415B7C97-C8AF-4670-B3CC-680FE4D4056C}">
    <text>Output from the potato processing at the potato factory aimed for field application as a potassium rich fertilizer, conventional.</text>
  </threadedComment>
  <threadedComment ref="AJ160" dT="2024-10-17T11:29:36.98" personId="{00000000-0000-0000-0000-000000000000}" id="{DB3A3F29-0A05-4E08-906E-183DF1106332}">
    <text>An output from the processing of sugar beets that is aimed for field aaplication as a fertilizer. In the real world, lime stone would be added in the process and end up in this fraction. However, it is not added in the cirkular model, since the flow of calcium is not included. Conventional.</text>
  </threadedComment>
  <threadedComment ref="AJ161" dT="2024-10-17T11:30:02.49" personId="{00000000-0000-0000-0000-000000000000}" id="{0301B9DD-BBEE-4D9C-ABAA-6BF4BDA9101A}">
    <text>An output from the processing of sugar beets that is aimed for field aaplication as a fertilizer. In the real world, lime stone would be added in the process and end up in this fraction. However, it is not added in the cirkular model, since the flow of calcium is not included. Organic.</text>
  </threadedComment>
  <threadedComment ref="AJ162" dT="2024-10-17T11:31:46.91" personId="{00000000-0000-0000-0000-000000000000}" id="{01C78E0F-7A21-40A4-AFD1-9C55355A6AB5}">
    <text>Organic straw chopped in the field</text>
  </threadedComment>
  <threadedComment ref="AJ163" dT="2024-10-17T11:32:27.60" personId="{00000000-0000-0000-0000-000000000000}" id="{BE2E467C-BBA9-43CD-8930-147965DDC49C}">
    <text>Manure from sows deposited on the field, organic.</text>
  </threadedComment>
  <threadedComment ref="AJ164" dT="2024-10-17T11:33:15.14" personId="{00000000-0000-0000-0000-000000000000}" id="{027CBDA1-94D8-4290-A956-579E8DB5AC68}">
    <text>Deep litter from sows, organic</text>
  </threadedComment>
  <threadedComment ref="AJ165" dT="2024-10-17T11:38:14.42" personId="{00000000-0000-0000-0000-000000000000}" id="{BE8800E0-7148-4E07-92C1-3A823734171B}">
    <text>Slurry from organic sows in a stable with deep litter and an outdoor running yard with solid or drained floor.</text>
  </threadedComment>
  <threadedComment ref="AJ166" dT="2024-10-17T11:43:40.69" personId="{00000000-0000-0000-0000-000000000000}" id="{513DDFA8-5435-4C25-841D-95FFE260A2DE}">
    <text>Slurry from organic sows in a stable with partly slatted floor, and an outdoor running yard with solid or drained floor + slatted floor.</text>
  </threadedComment>
  <threadedComment ref="AJ167" dT="2024-10-17T11:47:17.59" personId="{00000000-0000-0000-0000-000000000000}" id="{ADFA592B-E208-49FD-8EAF-56E7324BDCB2}">
    <text>Slurry from organic little pigs in a stable with partly slatted floor, and an outdoor running yard with solid or drained floor + slatted floor.</text>
  </threadedComment>
  <threadedComment ref="AJ168" dT="2024-10-17T11:47:58.26" personId="{00000000-0000-0000-0000-000000000000}" id="{AB0B307E-11E5-45D5-8D2A-400A71FDD697}">
    <text>Deep litter from organic little pigs.</text>
  </threadedComment>
  <threadedComment ref="AJ169" dT="2024-10-17T11:48:58.66" personId="{00000000-0000-0000-0000-000000000000}" id="{A6B0E15E-B028-4A03-BBB3-B465382E5B7F}">
    <text>Manure from pigs (not sows) deposited on the field, organic.</text>
  </threadedComment>
  <threadedComment ref="AJ170" dT="2024-10-17T11:50:06.41" personId="{00000000-0000-0000-0000-000000000000}" id="{C69CCFB2-6A81-4AD7-BDF2-A84E8327291B}">
    <text>Slurry from organic little pigs in a stable with deep litter in the inside area, and an outdoor running yard with solid or drained floor + slatted floor.</text>
  </threadedComment>
  <threadedComment ref="AJ171" dT="2024-10-17T11:50:39.04" personId="{00000000-0000-0000-0000-000000000000}" id="{41156E8E-1611-4A93-95DE-C530ED68236D}">
    <text>Deep litter from organic slaughter pigs.</text>
  </threadedComment>
  <threadedComment ref="AJ172" dT="2024-10-17T11:51:39.41" personId="{00000000-0000-0000-0000-000000000000}" id="{DFFA601D-57C2-4818-86D6-31852D45C0E5}">
    <text>Slurry from organic slaughter pigs in a stable with deep litter in the inside area, and an outdoor running yard with solid or drained floor + slatted floor.</text>
  </threadedComment>
  <threadedComment ref="AJ173" dT="2024-10-17T11:52:55.57" personId="{00000000-0000-0000-0000-000000000000}" id="{97FD6AD9-E13C-4FC9-939E-CB73F0038638}">
    <text>Slurry from organic slaughter pigs in a stable with partly slatted floor, and an outdoor running yard with solid or drained floor + slatted floor.</text>
  </threadedComment>
  <threadedComment ref="AJ174" dT="2024-10-17T11:54:52.01" personId="{00000000-0000-0000-0000-000000000000}" id="{0ADE673C-EA19-4C60-A5E5-3A4FCEAA05E4}">
    <text>Slurry resulting from digested deep litter from organic pigs</text>
  </threadedComment>
  <threadedComment ref="AJ175" dT="2024-10-17T11:56:14.69" personId="{00000000-0000-0000-0000-000000000000}" id="{69856B47-531A-4EE7-AFD5-EBD0015A3FAD}">
    <text>The solid fraction from biorefinery processing of conventional high protein grass clover</text>
  </threadedComment>
  <threadedComment ref="AJ176" dT="2024-10-17T11:56:29.09" personId="{00000000-0000-0000-0000-000000000000}" id="{F4E5250A-AF1B-47D2-8FAE-F77DDC8844C6}">
    <text>The solid fraction from biorefinery processing of organic high protein grass clover</text>
  </threadedComment>
  <threadedComment ref="AJ178" dT="2024-10-17T11:57:20.12" personId="{00000000-0000-0000-0000-000000000000}" id="{FD91CA4D-4157-4EE3-8D42-2F74A5C46D8C}">
    <text>Extracted protein from organic potatoes aimed for human consumption</text>
  </threadedComment>
  <threadedComment ref="AJ179" dT="2024-10-17T11:58:13.54" personId="{00000000-0000-0000-0000-000000000000}" id="{AA94CD21-861F-4BD9-A08E-C411D0129C85}">
    <text>Extracted protein from organic potatoes aimed for feed purposes</text>
  </threadedComment>
  <threadedComment ref="AJ182" dT="2024-10-17T11:59:39.33" personId="{00000000-0000-0000-0000-000000000000}" id="{BA31F669-16D8-4370-9C14-6684E6731CC1}">
    <text>Output from the potato processing at the potato factory aimed for field application as a potassium rich fertilizer, organic.</text>
  </threadedComment>
  <threadedComment ref="AJ183" dT="2024-10-17T12:00:57.56" personId="{00000000-0000-0000-0000-000000000000}" id="{128F4757-1996-4FF9-8507-559B0633CC68}">
    <text>Solid fraction of separated digested pig deep litter, conventional</text>
  </threadedComment>
  <threadedComment ref="AJ184" dT="2024-10-17T12:02:44.29" personId="{00000000-0000-0000-0000-000000000000}" id="{6674CE60-1BC4-469E-8795-3347527CE0A0}">
    <text>Thin fraction of separated digested pig deep litter, conventional.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7AA48-CA2F-4DDC-82C7-463F4038CC87}">
  <sheetPr>
    <tabColor theme="7"/>
  </sheetPr>
  <dimension ref="A1:BE109"/>
  <sheetViews>
    <sheetView tabSelected="1" topLeftCell="O26" workbookViewId="0">
      <selection activeCell="S38" sqref="S38:AD38"/>
    </sheetView>
  </sheetViews>
  <sheetFormatPr defaultRowHeight="14.4" x14ac:dyDescent="0.3"/>
  <cols>
    <col min="1" max="1" width="39.33203125" customWidth="1"/>
    <col min="2" max="2" width="35.6640625" customWidth="1"/>
    <col min="3" max="3" width="22.109375" customWidth="1"/>
    <col min="4" max="4" width="19.33203125" bestFit="1" customWidth="1"/>
    <col min="5" max="5" width="19.6640625" bestFit="1" customWidth="1"/>
    <col min="6" max="6" width="33.8867187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9.88671875" bestFit="1" customWidth="1"/>
    <col min="16" max="16" width="6.44140625" customWidth="1"/>
    <col min="17" max="18" width="17.44140625" bestFit="1" customWidth="1"/>
    <col min="19" max="19" width="19.6640625" bestFit="1" customWidth="1"/>
    <col min="20" max="20" width="14.3320312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36" max="36" width="10" bestFit="1" customWidth="1"/>
    <col min="41" max="41" width="22" bestFit="1" customWidth="1"/>
    <col min="42" max="42" width="14.6640625" bestFit="1" customWidth="1"/>
    <col min="43" max="43" width="25.88671875" bestFit="1" customWidth="1"/>
    <col min="44" max="44" width="17.33203125" bestFit="1" customWidth="1"/>
    <col min="47" max="47" width="9.5546875" bestFit="1" customWidth="1"/>
    <col min="53" max="53" width="20.664062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707</v>
      </c>
      <c r="B1" s="18"/>
    </row>
    <row r="2" spans="1:24" ht="15" customHeight="1" x14ac:dyDescent="0.3">
      <c r="E2" s="106" t="s">
        <v>757</v>
      </c>
      <c r="F2" s="107"/>
      <c r="G2" s="106"/>
      <c r="H2" s="107"/>
      <c r="I2" s="108"/>
      <c r="J2" s="108"/>
      <c r="K2" s="108"/>
      <c r="L2" s="108"/>
      <c r="M2" s="109"/>
    </row>
    <row r="3" spans="1:24" x14ac:dyDescent="0.3">
      <c r="A3" s="19" t="s">
        <v>47</v>
      </c>
      <c r="B3" s="222" t="s">
        <v>21</v>
      </c>
      <c r="C3" s="223"/>
      <c r="E3" s="110" t="s">
        <v>227</v>
      </c>
      <c r="F3" s="110" t="s">
        <v>752</v>
      </c>
      <c r="G3" s="110" t="s">
        <v>299</v>
      </c>
      <c r="H3" s="110" t="s">
        <v>298</v>
      </c>
      <c r="I3" s="110"/>
      <c r="J3" s="110" t="s">
        <v>753</v>
      </c>
      <c r="K3" s="110" t="s">
        <v>754</v>
      </c>
      <c r="L3" s="110" t="s">
        <v>755</v>
      </c>
      <c r="M3" s="110" t="s">
        <v>756</v>
      </c>
    </row>
    <row r="4" spans="1:24" x14ac:dyDescent="0.3">
      <c r="A4" s="20" t="s">
        <v>708</v>
      </c>
      <c r="B4" s="224">
        <v>5</v>
      </c>
      <c r="C4" s="225"/>
      <c r="E4" s="110" t="s">
        <v>219</v>
      </c>
      <c r="F4" s="110" t="s">
        <v>220</v>
      </c>
      <c r="G4" s="110" t="s">
        <v>62</v>
      </c>
      <c r="H4" s="110" t="s">
        <v>221</v>
      </c>
      <c r="I4" s="110" t="s">
        <v>222</v>
      </c>
      <c r="J4" s="110" t="s">
        <v>223</v>
      </c>
      <c r="K4" s="110" t="s">
        <v>224</v>
      </c>
      <c r="L4" s="110" t="s">
        <v>225</v>
      </c>
      <c r="M4" s="110" t="s">
        <v>226</v>
      </c>
    </row>
    <row r="5" spans="1:24" x14ac:dyDescent="0.3">
      <c r="A5" s="20" t="s">
        <v>709</v>
      </c>
      <c r="B5" s="224" t="s">
        <v>302</v>
      </c>
      <c r="C5" s="225"/>
      <c r="E5" s="10"/>
      <c r="F5" s="10">
        <v>1</v>
      </c>
      <c r="G5" s="10"/>
      <c r="H5" s="10"/>
      <c r="I5" s="10"/>
      <c r="J5" s="10">
        <v>1</v>
      </c>
      <c r="K5" s="10">
        <v>1</v>
      </c>
      <c r="L5" s="10">
        <v>1</v>
      </c>
      <c r="M5" s="10">
        <v>1</v>
      </c>
    </row>
    <row r="6" spans="1:24" x14ac:dyDescent="0.3">
      <c r="A6" s="20" t="s">
        <v>710</v>
      </c>
      <c r="B6" s="224" t="s">
        <v>1223</v>
      </c>
      <c r="C6" s="225"/>
    </row>
    <row r="7" spans="1:24" ht="14.4" customHeight="1" x14ac:dyDescent="0.3">
      <c r="A7" s="218" t="s">
        <v>53</v>
      </c>
      <c r="B7" s="219" t="s">
        <v>1224</v>
      </c>
      <c r="C7" s="219"/>
    </row>
    <row r="8" spans="1:24" x14ac:dyDescent="0.3">
      <c r="A8" s="218"/>
      <c r="B8" s="219"/>
      <c r="C8" s="219"/>
    </row>
    <row r="9" spans="1:24" ht="60.6" customHeight="1" x14ac:dyDescent="0.3">
      <c r="A9" s="218"/>
      <c r="B9" s="219"/>
      <c r="C9" s="219"/>
    </row>
    <row r="10" spans="1:24" ht="15.6" customHeight="1" x14ac:dyDescent="0.3">
      <c r="Q10" s="17" t="s">
        <v>758</v>
      </c>
      <c r="R10" s="227" t="s">
        <v>759</v>
      </c>
      <c r="S10" s="228"/>
      <c r="T10" s="228"/>
      <c r="U10" s="228"/>
      <c r="V10" s="228"/>
      <c r="W10" s="228"/>
      <c r="X10" s="229"/>
    </row>
    <row r="11" spans="1:24" ht="15.6" customHeight="1" x14ac:dyDescent="0.3">
      <c r="A11" s="21" t="s">
        <v>49</v>
      </c>
      <c r="B11" s="22" t="s">
        <v>716</v>
      </c>
      <c r="C11" s="22" t="s">
        <v>46</v>
      </c>
      <c r="D11" s="22" t="s">
        <v>717</v>
      </c>
      <c r="Q11" s="17"/>
      <c r="R11" s="1" t="s">
        <v>7</v>
      </c>
      <c r="S11" s="1" t="s">
        <v>8</v>
      </c>
      <c r="T11" s="1" t="s">
        <v>9</v>
      </c>
      <c r="U11" s="1" t="s">
        <v>10</v>
      </c>
      <c r="V11" s="1" t="s">
        <v>11</v>
      </c>
      <c r="W11" s="1" t="s">
        <v>12</v>
      </c>
      <c r="X11" s="1" t="s">
        <v>13</v>
      </c>
    </row>
    <row r="12" spans="1:24" x14ac:dyDescent="0.3">
      <c r="A12" s="23" t="s">
        <v>138</v>
      </c>
      <c r="B12" s="24" t="s">
        <v>311</v>
      </c>
      <c r="C12" s="34" t="s">
        <v>33</v>
      </c>
      <c r="D12" s="11">
        <v>1</v>
      </c>
      <c r="Q12" s="66">
        <f>(IF($B12="","0",VLOOKUP($B12,Biomass_pool_output_Field_modul!$A$3:$G$100,7,FALSE)))</f>
        <v>850.05419244301197</v>
      </c>
      <c r="R12" s="55"/>
      <c r="S12" s="34">
        <f>(IF($B12="","0",VLOOKUP($B12,Biomass_pool_output_Field_modul!$A$3:$F$100,2,FALSE)))*D12</f>
        <v>450</v>
      </c>
      <c r="T12" s="34">
        <f>(IF($B12="","0",VLOOKUP($B12,Biomass_pool_output_Field_modul!$A$3:$F$100,3,FALSE)))*D12</f>
        <v>6.5171805068514397</v>
      </c>
      <c r="U12" s="34">
        <f>(IF($B12="","0",VLOOKUP($B12,Biomass_pool_output_Field_modul!$A$3:$F$100,4,FALSE)))*D12</f>
        <v>0.90014256800446502</v>
      </c>
      <c r="V12" s="34">
        <f>(IF($B12="","0",VLOOKUP($B12,Biomass_pool_output_Field_modul!$A$3:$F$100,5,FALSE)))*D12</f>
        <v>16.3043607236127</v>
      </c>
      <c r="W12" s="34">
        <f>(IF($B12="","0",VLOOKUP($B12,Biomass_pool_output_Field_modul!$A$3:$F$100,6,FALSE)))*D12</f>
        <v>18.237659713728799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711</v>
      </c>
      <c r="B20" s="51"/>
      <c r="C20" s="34" t="s">
        <v>33</v>
      </c>
      <c r="D20" s="34">
        <f>SUM(D12:D18)</f>
        <v>1</v>
      </c>
      <c r="E20" s="147" t="s">
        <v>712</v>
      </c>
      <c r="I20" s="30"/>
      <c r="J20" s="30"/>
      <c r="K20" s="30"/>
      <c r="L20" s="30"/>
      <c r="M20" s="30"/>
      <c r="O20" s="31"/>
      <c r="P20" s="31"/>
      <c r="Q20" s="66">
        <f>(D12*Q12+D13*Q13+D14*Q14+D15*Q15+D16*Q16+D17*Q17+D18*Q18)/D20</f>
        <v>850.05419244301197</v>
      </c>
      <c r="R20" s="55"/>
      <c r="S20" s="34">
        <f>SUM(S12:S18)</f>
        <v>450</v>
      </c>
      <c r="T20" s="34">
        <f>SUM(T12:T18)</f>
        <v>6.5171805068514397</v>
      </c>
      <c r="U20" s="34">
        <f>SUM(U12:U18)</f>
        <v>0.90014256800446502</v>
      </c>
      <c r="V20" s="34">
        <f t="shared" ref="V20:W20" si="0">SUM(V12:V18)</f>
        <v>16.3043607236127</v>
      </c>
      <c r="W20" s="34">
        <f t="shared" si="0"/>
        <v>18.237659713728799</v>
      </c>
    </row>
    <row r="21" spans="1:57" x14ac:dyDescent="0.3">
      <c r="A21" s="31"/>
      <c r="B21" s="31"/>
      <c r="C21" s="30"/>
      <c r="D21" s="30" t="str">
        <f>IF(C21="","",VLOOKUP(C21,'Crop definitions'!B11:H85,6,FALSE))</f>
        <v/>
      </c>
      <c r="E21" s="30"/>
      <c r="I21" s="222" t="s">
        <v>771</v>
      </c>
      <c r="J21" s="230"/>
      <c r="K21" s="230"/>
      <c r="L21" s="230"/>
      <c r="M21" s="223"/>
      <c r="O21" s="15" t="s">
        <v>760</v>
      </c>
      <c r="P21" s="58"/>
      <c r="AK21" s="199" t="s">
        <v>769</v>
      </c>
      <c r="AL21" s="45"/>
      <c r="AM21" s="45"/>
      <c r="AN21" s="45"/>
      <c r="AO21" s="45"/>
      <c r="AQ21" s="44" t="s">
        <v>770</v>
      </c>
      <c r="AR21" s="45"/>
      <c r="AS21" s="45"/>
      <c r="AT21" s="45"/>
      <c r="AU21" s="45"/>
      <c r="AV21" s="44"/>
      <c r="AW21" s="45"/>
      <c r="AX21" s="45"/>
    </row>
    <row r="22" spans="1:57" ht="15.6" x14ac:dyDescent="0.3">
      <c r="A22" s="21" t="s">
        <v>58</v>
      </c>
      <c r="B22" s="22" t="s">
        <v>716</v>
      </c>
      <c r="C22" s="22" t="s">
        <v>46</v>
      </c>
      <c r="D22" s="22" t="s">
        <v>718</v>
      </c>
      <c r="E22" s="1" t="s">
        <v>713</v>
      </c>
      <c r="F22" s="3" t="s">
        <v>714</v>
      </c>
      <c r="G22" s="1" t="s">
        <v>715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1">IF($B23="",0,AL23/T$20)</f>
        <v>0</v>
      </c>
      <c r="K23" s="16">
        <f t="shared" si="1"/>
        <v>0</v>
      </c>
      <c r="L23" s="16">
        <f t="shared" si="1"/>
        <v>0</v>
      </c>
      <c r="M23" s="16">
        <f t="shared" si="1"/>
        <v>0</v>
      </c>
      <c r="O23" s="64">
        <f t="shared" ref="O23:O29" si="2">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3">IF($B24="",0,AK24/S$20)</f>
        <v>0</v>
      </c>
      <c r="J24" s="16">
        <f t="shared" si="1"/>
        <v>0</v>
      </c>
      <c r="K24" s="16">
        <f t="shared" si="1"/>
        <v>0</v>
      </c>
      <c r="L24" s="16">
        <f t="shared" si="1"/>
        <v>0</v>
      </c>
      <c r="M24" s="16">
        <f t="shared" si="1"/>
        <v>0</v>
      </c>
      <c r="O24" s="64">
        <f t="shared" si="2"/>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4">IF(D24="",0,$D24*S24)</f>
        <v>0</v>
      </c>
      <c r="AL24" s="42">
        <f t="shared" ref="AL24:AL29" si="5">IF(D24="",0,$D24*T24)</f>
        <v>0</v>
      </c>
      <c r="AM24" s="42">
        <f t="shared" ref="AM24:AM29" si="6">IF(D24="",0,$D24*U24)</f>
        <v>0</v>
      </c>
      <c r="AN24" s="42">
        <f t="shared" ref="AN24:AN29" si="7">IF(D24="",0,$D24*V24)</f>
        <v>0</v>
      </c>
      <c r="AO24" s="42">
        <f t="shared" ref="AO24:AO29" si="8">IF(D24="",0,$D24*W24)</f>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3"/>
        <v>0</v>
      </c>
      <c r="J25" s="16">
        <f t="shared" si="1"/>
        <v>0</v>
      </c>
      <c r="K25" s="16">
        <f t="shared" si="1"/>
        <v>0</v>
      </c>
      <c r="L25" s="16">
        <f t="shared" si="1"/>
        <v>0</v>
      </c>
      <c r="M25" s="16">
        <f t="shared" si="1"/>
        <v>0</v>
      </c>
      <c r="O25" s="64">
        <f t="shared" si="2"/>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4"/>
        <v>0</v>
      </c>
      <c r="AL25" s="42">
        <f t="shared" si="5"/>
        <v>0</v>
      </c>
      <c r="AM25" s="42">
        <f t="shared" si="6"/>
        <v>0</v>
      </c>
      <c r="AN25" s="42">
        <f t="shared" si="7"/>
        <v>0</v>
      </c>
      <c r="AO25" s="42">
        <f t="shared" si="8"/>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3"/>
        <v>0</v>
      </c>
      <c r="J26" s="16">
        <f t="shared" si="1"/>
        <v>0</v>
      </c>
      <c r="K26" s="16">
        <f t="shared" si="1"/>
        <v>0</v>
      </c>
      <c r="L26" s="16">
        <f t="shared" si="1"/>
        <v>0</v>
      </c>
      <c r="M26" s="16">
        <f t="shared" si="1"/>
        <v>0</v>
      </c>
      <c r="O26" s="64">
        <f t="shared" si="2"/>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4"/>
        <v>0</v>
      </c>
      <c r="AL26" s="42">
        <f t="shared" si="5"/>
        <v>0</v>
      </c>
      <c r="AM26" s="42">
        <f t="shared" si="6"/>
        <v>0</v>
      </c>
      <c r="AN26" s="42">
        <f t="shared" si="7"/>
        <v>0</v>
      </c>
      <c r="AO26" s="42">
        <f t="shared" si="8"/>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3"/>
        <v>0</v>
      </c>
      <c r="J27" s="16">
        <f t="shared" si="1"/>
        <v>0</v>
      </c>
      <c r="K27" s="16">
        <f t="shared" si="1"/>
        <v>0</v>
      </c>
      <c r="L27" s="16">
        <f t="shared" si="1"/>
        <v>0</v>
      </c>
      <c r="M27" s="16">
        <f t="shared" si="1"/>
        <v>0</v>
      </c>
      <c r="O27" s="64">
        <f t="shared" si="2"/>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4"/>
        <v>0</v>
      </c>
      <c r="AL27" s="42">
        <f t="shared" si="5"/>
        <v>0</v>
      </c>
      <c r="AM27" s="42">
        <f t="shared" si="6"/>
        <v>0</v>
      </c>
      <c r="AN27" s="42">
        <f t="shared" si="7"/>
        <v>0</v>
      </c>
      <c r="AO27" s="42">
        <f t="shared" si="8"/>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3"/>
        <v>0</v>
      </c>
      <c r="J28" s="16">
        <f t="shared" si="1"/>
        <v>0</v>
      </c>
      <c r="K28" s="16">
        <f t="shared" si="1"/>
        <v>0</v>
      </c>
      <c r="L28" s="16">
        <f t="shared" si="1"/>
        <v>0</v>
      </c>
      <c r="M28" s="16">
        <f t="shared" si="1"/>
        <v>0</v>
      </c>
      <c r="O28" s="64">
        <f t="shared" si="2"/>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4"/>
        <v>0</v>
      </c>
      <c r="AL28" s="42">
        <f t="shared" si="5"/>
        <v>0</v>
      </c>
      <c r="AM28" s="42">
        <f t="shared" si="6"/>
        <v>0</v>
      </c>
      <c r="AN28" s="42">
        <f t="shared" si="7"/>
        <v>0</v>
      </c>
      <c r="AO28" s="42">
        <f t="shared" si="8"/>
        <v>0</v>
      </c>
      <c r="AS28" s="47"/>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3"/>
        <v>0</v>
      </c>
      <c r="J29" s="16">
        <f t="shared" si="1"/>
        <v>0</v>
      </c>
      <c r="K29" s="16">
        <f>IF($B29="",0,AM29/U$20)</f>
        <v>0</v>
      </c>
      <c r="L29" s="16">
        <f t="shared" si="1"/>
        <v>0</v>
      </c>
      <c r="M29" s="16">
        <f t="shared" si="1"/>
        <v>0</v>
      </c>
      <c r="O29" s="64">
        <f t="shared" si="2"/>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4"/>
        <v>0</v>
      </c>
      <c r="AL29" s="42">
        <f t="shared" si="5"/>
        <v>0</v>
      </c>
      <c r="AM29" s="42">
        <f t="shared" si="6"/>
        <v>0</v>
      </c>
      <c r="AN29" s="42">
        <f t="shared" si="7"/>
        <v>0</v>
      </c>
      <c r="AO29" s="42">
        <f t="shared" si="8"/>
        <v>0</v>
      </c>
      <c r="BE29" s="81"/>
    </row>
    <row r="30" spans="1:57" x14ac:dyDescent="0.3">
      <c r="A30" s="41" t="s">
        <v>60</v>
      </c>
      <c r="B30" s="50"/>
      <c r="C30" s="34" t="s">
        <v>33</v>
      </c>
      <c r="D30" s="63">
        <f>SUM(D23:D29)</f>
        <v>0</v>
      </c>
      <c r="E30" s="30"/>
      <c r="I30" s="42">
        <f>SUM(I23:I29)</f>
        <v>0</v>
      </c>
      <c r="J30" s="42">
        <f t="shared" ref="J30:M30" si="9">SUM(J23:J29)</f>
        <v>0</v>
      </c>
      <c r="K30" s="42">
        <f t="shared" si="9"/>
        <v>0</v>
      </c>
      <c r="L30" s="42">
        <f t="shared" si="9"/>
        <v>0</v>
      </c>
      <c r="M30" s="42">
        <f t="shared" si="9"/>
        <v>0</v>
      </c>
      <c r="O30" s="64">
        <f>SUM(O23:O29)</f>
        <v>0</v>
      </c>
      <c r="P30" s="31"/>
      <c r="AK30" s="42">
        <f>SUM(AK23:AK29)</f>
        <v>0</v>
      </c>
      <c r="AL30" s="42">
        <f t="shared" ref="AL30:AO30" si="10">SUM(AL23:AL29)</f>
        <v>0</v>
      </c>
      <c r="AM30" s="42">
        <f t="shared" si="10"/>
        <v>0</v>
      </c>
      <c r="AN30" s="42">
        <f t="shared" si="10"/>
        <v>0</v>
      </c>
      <c r="AO30" s="42">
        <f t="shared" si="10"/>
        <v>0</v>
      </c>
      <c r="BE30" s="81"/>
    </row>
    <row r="31" spans="1:57" x14ac:dyDescent="0.3">
      <c r="Y31" s="68"/>
      <c r="Z31" s="68"/>
      <c r="AA31" s="68"/>
      <c r="AB31" s="68"/>
      <c r="AC31" s="68"/>
      <c r="AS31" s="81"/>
      <c r="BE31" s="81"/>
    </row>
    <row r="32" spans="1:57" ht="15.6" x14ac:dyDescent="0.3">
      <c r="A32" s="21" t="s">
        <v>59</v>
      </c>
      <c r="B32" s="22" t="s">
        <v>716</v>
      </c>
      <c r="C32" s="22" t="s">
        <v>46</v>
      </c>
      <c r="D32" s="22" t="s">
        <v>718</v>
      </c>
      <c r="E32" s="1" t="s">
        <v>713</v>
      </c>
      <c r="F32" s="3" t="s">
        <v>714</v>
      </c>
      <c r="G32" s="1" t="s">
        <v>715</v>
      </c>
      <c r="Y32" s="68"/>
      <c r="Z32" s="68"/>
      <c r="AA32" s="68"/>
      <c r="AB32" s="68"/>
      <c r="AC32" s="68"/>
      <c r="AS32" s="81"/>
      <c r="BE32" s="81"/>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1">IF($B33="","",1-J30-SUM(J34:J39))</f>
        <v/>
      </c>
      <c r="K33" s="173" t="str">
        <f t="shared" si="11"/>
        <v/>
      </c>
      <c r="L33" s="173" t="str">
        <f t="shared" si="11"/>
        <v/>
      </c>
      <c r="M33" s="173" t="str">
        <f t="shared" si="11"/>
        <v/>
      </c>
      <c r="O33" s="64">
        <f t="shared" ref="O33:O37" si="12">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13">IF($D33="","",(1/$O33)*AK33)</f>
        <v/>
      </c>
      <c r="AR33" s="62" t="str">
        <f t="shared" si="13"/>
        <v/>
      </c>
      <c r="AS33" s="62" t="str">
        <f t="shared" si="13"/>
        <v/>
      </c>
      <c r="AT33" s="62" t="str">
        <f t="shared" si="13"/>
        <v/>
      </c>
      <c r="AU33" s="62" t="str">
        <f t="shared" si="13"/>
        <v/>
      </c>
      <c r="BE33" s="81"/>
    </row>
    <row r="34" spans="1:57" x14ac:dyDescent="0.3">
      <c r="A34" s="23" t="s">
        <v>153</v>
      </c>
      <c r="B34" s="24" t="s">
        <v>110</v>
      </c>
      <c r="C34" s="34" t="s">
        <v>33</v>
      </c>
      <c r="D34" s="65">
        <v>0.26</v>
      </c>
      <c r="E34" s="34" t="str">
        <f>IF(B34="","",VLOOKUP(B34,'Processed products'!$AJ$5:$AM$239,2,FALSE))</f>
        <v>Biochar_conv</v>
      </c>
      <c r="F34" s="34" t="str">
        <f>IF(B34="","",VLOOKUP(B34,'Processed products'!$AJ$5:$AM$239,3,FALSE))</f>
        <v>Soil_input_biochar_conv</v>
      </c>
      <c r="G34" s="34" t="str">
        <f>IF(B34="","",VLOOKUP(B34,'Processed products'!$AJ$5:$AM$239,4,FALSE))</f>
        <v>Field_application</v>
      </c>
      <c r="I34" s="76">
        <v>0.39500000000000002</v>
      </c>
      <c r="J34" s="76">
        <v>0.22500000000000001</v>
      </c>
      <c r="K34" s="76">
        <v>0.54600000000000004</v>
      </c>
      <c r="L34" s="76">
        <v>0.91800000000000004</v>
      </c>
      <c r="M34" s="76">
        <v>0.38</v>
      </c>
      <c r="O34" s="64">
        <f t="shared" si="12"/>
        <v>0.26</v>
      </c>
      <c r="P34" s="59"/>
      <c r="Q34" s="66">
        <f>(IF($B34="","",VLOOKUP($B34,'Processed products'!AJ5:AN239,5,FALSE)))</f>
        <v>981.2</v>
      </c>
      <c r="AK34" s="62">
        <f>IF($D34="","",(S20*I34))</f>
        <v>177.75</v>
      </c>
      <c r="AL34" s="62">
        <f>IF($D34="","",(T20*J34))</f>
        <v>1.466365614041574</v>
      </c>
      <c r="AM34" s="62">
        <f>IF($D34="","",(U20*K34))</f>
        <v>0.49147784213043794</v>
      </c>
      <c r="AN34" s="62">
        <f>IF($D34="","",(V20*L34))</f>
        <v>14.967403144276458</v>
      </c>
      <c r="AO34" s="62">
        <f>IF($D34="","",(W20*M34))</f>
        <v>6.9303106912169437</v>
      </c>
      <c r="AQ34" s="62">
        <f t="shared" si="13"/>
        <v>683.65384615384608</v>
      </c>
      <c r="AR34" s="62">
        <f t="shared" si="13"/>
        <v>5.6398677463137457</v>
      </c>
      <c r="AS34" s="62">
        <f t="shared" si="13"/>
        <v>1.8902993928093765</v>
      </c>
      <c r="AT34" s="62">
        <f t="shared" si="13"/>
        <v>57.566935170294066</v>
      </c>
      <c r="AU34" s="62">
        <f t="shared" si="13"/>
        <v>26.655041120065164</v>
      </c>
      <c r="BE34" s="81"/>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12"/>
        <v>0</v>
      </c>
      <c r="P35" s="59"/>
      <c r="Q35" s="66" t="str">
        <f>(IF($B35="","",VLOOKUP($B35,'Processed products'!AJ6:AN240,5,FALSE)))</f>
        <v/>
      </c>
      <c r="AK35" s="62" t="str">
        <f>IF($D35="","",(S20*I35))</f>
        <v/>
      </c>
      <c r="AL35" s="62" t="str">
        <f>IF($D35="","",(T20*J35))</f>
        <v/>
      </c>
      <c r="AM35" s="62" t="str">
        <f>IF($D35="","",(U20*K35))</f>
        <v/>
      </c>
      <c r="AN35" s="62" t="str">
        <f>IF($D35="","",(V20*L35))</f>
        <v/>
      </c>
      <c r="AO35" s="62" t="str">
        <f>IF($D35="","",(W20*M35))</f>
        <v/>
      </c>
      <c r="AQ35" s="62" t="str">
        <f t="shared" si="13"/>
        <v/>
      </c>
      <c r="AR35" s="62" t="str">
        <f t="shared" si="13"/>
        <v/>
      </c>
      <c r="AS35" s="62" t="str">
        <f t="shared" si="13"/>
        <v/>
      </c>
      <c r="AT35" s="62" t="str">
        <f t="shared" si="13"/>
        <v/>
      </c>
      <c r="AU35" s="62" t="str">
        <f t="shared" si="13"/>
        <v/>
      </c>
      <c r="BE35" s="81"/>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12"/>
        <v>0</v>
      </c>
      <c r="P36" s="59"/>
      <c r="Q36" s="66" t="str">
        <f>(IF($B36="","",VLOOKUP($B36,'Processed products'!AJ7:AN241,5,FALSE)))</f>
        <v/>
      </c>
      <c r="S36" s="98" t="s">
        <v>762</v>
      </c>
      <c r="T36" s="99"/>
      <c r="U36" s="99"/>
      <c r="V36" s="99"/>
      <c r="W36" s="99"/>
      <c r="X36" s="99"/>
      <c r="Y36" s="99"/>
      <c r="Z36" s="99"/>
      <c r="AA36" s="99"/>
      <c r="AB36" s="99"/>
      <c r="AC36" s="99"/>
      <c r="AD36" s="100"/>
      <c r="AK36" s="62" t="str">
        <f>IF($D36="","",(S20*I36))</f>
        <v/>
      </c>
      <c r="AL36" s="62" t="str">
        <f>IF($D36="","",(T20*J36))</f>
        <v/>
      </c>
      <c r="AM36" s="62" t="str">
        <f>IF($D36="","",(U20*K36))</f>
        <v/>
      </c>
      <c r="AN36" s="62" t="str">
        <f>IF($D36="","",(V20*L36))</f>
        <v/>
      </c>
      <c r="AO36" s="62" t="str">
        <f>IF($D36="","",(W20*M36))</f>
        <v/>
      </c>
      <c r="AQ36" s="62" t="str">
        <f t="shared" si="13"/>
        <v/>
      </c>
      <c r="AR36" s="62" t="str">
        <f t="shared" si="13"/>
        <v/>
      </c>
      <c r="AS36" s="62" t="str">
        <f t="shared" si="13"/>
        <v/>
      </c>
      <c r="AT36" s="62" t="str">
        <f t="shared" si="13"/>
        <v/>
      </c>
      <c r="AU36" s="62" t="str">
        <f t="shared" si="13"/>
        <v/>
      </c>
      <c r="BE36" s="81"/>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12"/>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62" t="str">
        <f>IF($D37="","",(S20*I37))</f>
        <v/>
      </c>
      <c r="AL37" s="62" t="str">
        <f>IF($D37="","",(T20*J37))</f>
        <v/>
      </c>
      <c r="AM37" s="62" t="str">
        <f>IF($D37="","",(U20*K37))</f>
        <v/>
      </c>
      <c r="AN37" s="62" t="str">
        <f>IF($D37="","",(V20*L37))</f>
        <v/>
      </c>
      <c r="AO37" s="62" t="str">
        <f>IF($D37="","",(W20*M37))</f>
        <v/>
      </c>
      <c r="AQ37" s="62" t="str">
        <f t="shared" si="13"/>
        <v/>
      </c>
      <c r="AR37" s="62" t="str">
        <f t="shared" si="13"/>
        <v/>
      </c>
      <c r="AS37" s="62" t="str">
        <f t="shared" si="13"/>
        <v/>
      </c>
      <c r="AT37" s="62" t="str">
        <f t="shared" si="13"/>
        <v/>
      </c>
      <c r="AU37" s="62" t="str">
        <f t="shared" si="13"/>
        <v/>
      </c>
      <c r="BE37" s="40"/>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763</v>
      </c>
      <c r="T38" s="93" t="s">
        <v>1213</v>
      </c>
      <c r="U38" s="94" t="s">
        <v>195</v>
      </c>
      <c r="V38" s="92" t="s">
        <v>764</v>
      </c>
      <c r="W38" s="93" t="s">
        <v>197</v>
      </c>
      <c r="X38" s="93" t="s">
        <v>198</v>
      </c>
      <c r="Y38" s="93" t="s">
        <v>199</v>
      </c>
      <c r="Z38" s="94" t="s">
        <v>200</v>
      </c>
      <c r="AA38" s="92" t="s">
        <v>765</v>
      </c>
      <c r="AB38" s="94" t="s">
        <v>766</v>
      </c>
      <c r="AC38" s="92" t="s">
        <v>767</v>
      </c>
      <c r="AD38" s="94" t="s">
        <v>768</v>
      </c>
      <c r="AK38" s="62" t="str">
        <f>IF($D38="","",(S20*I38))</f>
        <v/>
      </c>
      <c r="AL38" s="62" t="str">
        <f>IF($D38="","",(T20*J38))</f>
        <v/>
      </c>
      <c r="AM38" s="62" t="str">
        <f>IF($D38="","",(U20*K38))</f>
        <v/>
      </c>
      <c r="AN38" s="62" t="str">
        <f>IF($D38="","",(V20*L38))</f>
        <v/>
      </c>
      <c r="AO38" s="62" t="str">
        <f>IF($D38="","",(W20*M38))</f>
        <v/>
      </c>
      <c r="AQ38" s="62" t="str">
        <f t="shared" si="13"/>
        <v/>
      </c>
      <c r="AR38" s="62" t="str">
        <f t="shared" si="13"/>
        <v/>
      </c>
      <c r="AS38" s="62" t="str">
        <f t="shared" si="13"/>
        <v/>
      </c>
      <c r="AT38" s="62" t="str">
        <f t="shared" si="13"/>
        <v/>
      </c>
      <c r="AU38" s="62" t="str">
        <f t="shared" si="13"/>
        <v/>
      </c>
      <c r="BE38" s="40"/>
    </row>
    <row r="39" spans="1:57" x14ac:dyDescent="0.3">
      <c r="A39" s="23" t="s">
        <v>125</v>
      </c>
      <c r="B39" s="90" t="s">
        <v>192</v>
      </c>
      <c r="C39" s="34" t="s">
        <v>33</v>
      </c>
      <c r="D39" s="65">
        <v>0.74</v>
      </c>
      <c r="E39" s="34" t="s">
        <v>205</v>
      </c>
      <c r="F39" s="34" t="s">
        <v>205</v>
      </c>
      <c r="G39" s="34" t="s">
        <v>205</v>
      </c>
      <c r="I39" s="76">
        <v>0.60499999999999998</v>
      </c>
      <c r="J39" s="76">
        <v>0.77500000000000002</v>
      </c>
      <c r="K39" s="76">
        <v>0.45400000000000001</v>
      </c>
      <c r="L39" s="76">
        <v>8.2000000000000003E-2</v>
      </c>
      <c r="M39" s="76">
        <v>0.62</v>
      </c>
      <c r="O39" s="64">
        <f>D39*$D$20</f>
        <v>0.74</v>
      </c>
      <c r="P39" s="59"/>
      <c r="Q39" s="91" t="s">
        <v>761</v>
      </c>
      <c r="S39" s="95">
        <v>100</v>
      </c>
      <c r="T39" s="96">
        <v>0</v>
      </c>
      <c r="U39" s="97">
        <v>0</v>
      </c>
      <c r="V39" s="95">
        <v>100</v>
      </c>
      <c r="W39" s="96">
        <v>0</v>
      </c>
      <c r="X39" s="96">
        <v>0</v>
      </c>
      <c r="Y39" s="96">
        <v>0</v>
      </c>
      <c r="Z39" s="97">
        <v>0</v>
      </c>
      <c r="AA39" s="95">
        <v>100</v>
      </c>
      <c r="AB39" s="97">
        <v>0</v>
      </c>
      <c r="AC39" s="95">
        <v>100</v>
      </c>
      <c r="AD39" s="97">
        <v>0</v>
      </c>
      <c r="AK39" s="62">
        <f>IF($D39="","",(S20*I39))</f>
        <v>272.25</v>
      </c>
      <c r="AL39" s="62">
        <f>IF($D39="","",(T20*J39))</f>
        <v>5.050814892809866</v>
      </c>
      <c r="AM39" s="62">
        <f>IF($D39="","",(U20*K39))</f>
        <v>0.40866472587402713</v>
      </c>
      <c r="AN39" s="62">
        <f>IF($D39="","",(V20*L39))</f>
        <v>1.3369575793362414</v>
      </c>
      <c r="AO39" s="62">
        <f>IF($D39="","",(W20*M39))</f>
        <v>11.307349022511856</v>
      </c>
      <c r="AQ39" s="62">
        <f t="shared" si="13"/>
        <v>367.90540540540542</v>
      </c>
      <c r="AR39" s="62">
        <f t="shared" si="13"/>
        <v>6.8254255308241429</v>
      </c>
      <c r="AS39" s="62">
        <f t="shared" si="13"/>
        <v>0.55224962955949608</v>
      </c>
      <c r="AT39" s="62">
        <f t="shared" si="13"/>
        <v>1.8066994315354612</v>
      </c>
      <c r="AU39" s="62">
        <f t="shared" si="13"/>
        <v>15.280201381772777</v>
      </c>
      <c r="BD39" s="40"/>
      <c r="BE39" s="40"/>
    </row>
    <row r="40" spans="1:57" x14ac:dyDescent="0.3">
      <c r="A40" s="23" t="s">
        <v>104</v>
      </c>
      <c r="B40" s="14"/>
      <c r="C40" s="34" t="s">
        <v>33</v>
      </c>
      <c r="D40" s="63">
        <f>SUM(D30,D33:D39)</f>
        <v>1</v>
      </c>
      <c r="I40" s="82">
        <f>SUM(I30,I33:I39)</f>
        <v>1</v>
      </c>
      <c r="J40" s="64">
        <f>SUM(J30,J33:J39)</f>
        <v>1</v>
      </c>
      <c r="K40" s="64">
        <f t="shared" ref="K40:L40" si="14">SUM(K30,K33:K39)</f>
        <v>1</v>
      </c>
      <c r="L40" s="64">
        <f t="shared" si="14"/>
        <v>1</v>
      </c>
      <c r="M40" s="64">
        <f>SUM(M30,M33:M39)</f>
        <v>1</v>
      </c>
      <c r="N40" s="60" t="s">
        <v>54</v>
      </c>
      <c r="O40" s="64">
        <f>SUM(O30,O33:O39)</f>
        <v>1</v>
      </c>
      <c r="P40" s="59"/>
      <c r="AK40" s="62">
        <f>SUM(AK33:AK39)</f>
        <v>450</v>
      </c>
      <c r="AL40" s="62">
        <f t="shared" ref="AL40:AO40" si="15">SUM(AL33:AL39)</f>
        <v>6.5171805068514397</v>
      </c>
      <c r="AM40" s="62">
        <f t="shared" si="15"/>
        <v>0.90014256800446502</v>
      </c>
      <c r="AN40" s="62">
        <f t="shared" si="15"/>
        <v>16.3043607236127</v>
      </c>
      <c r="AO40" s="62">
        <f t="shared" si="15"/>
        <v>18.237659713728799</v>
      </c>
      <c r="BE40" s="40"/>
    </row>
    <row r="41" spans="1:57" x14ac:dyDescent="0.3">
      <c r="C41" s="31"/>
      <c r="H41" s="226" t="s">
        <v>166</v>
      </c>
      <c r="I41" s="226"/>
      <c r="AJ41" s="43" t="s">
        <v>60</v>
      </c>
      <c r="AK41" s="62">
        <f>AK30+AK40</f>
        <v>450</v>
      </c>
      <c r="AL41" s="62">
        <f>AL30+AL40</f>
        <v>6.5171805068514397</v>
      </c>
      <c r="AM41" s="62">
        <f>AM30+AM40</f>
        <v>0.90014256800446502</v>
      </c>
      <c r="AN41" s="62">
        <f>AN30+AN40</f>
        <v>16.3043607236127</v>
      </c>
      <c r="AO41" s="62">
        <f>AO30+AO40</f>
        <v>18.237659713728799</v>
      </c>
      <c r="AQ41" s="40"/>
      <c r="BE41" s="40"/>
    </row>
    <row r="42" spans="1:57" x14ac:dyDescent="0.3">
      <c r="A42" s="21" t="s">
        <v>719</v>
      </c>
      <c r="B42" s="22" t="s">
        <v>720</v>
      </c>
      <c r="C42" s="22" t="s">
        <v>46</v>
      </c>
      <c r="D42" s="22" t="s">
        <v>130</v>
      </c>
      <c r="E42" s="22" t="s">
        <v>721</v>
      </c>
      <c r="F42" s="22" t="s">
        <v>137</v>
      </c>
      <c r="G42" s="22" t="s">
        <v>722</v>
      </c>
      <c r="H42" s="22" t="s">
        <v>723</v>
      </c>
      <c r="I42" s="22" t="s">
        <v>168</v>
      </c>
      <c r="AJ42" s="43" t="s">
        <v>106</v>
      </c>
      <c r="AK42" s="62">
        <f>S20-AK41</f>
        <v>0</v>
      </c>
      <c r="AL42" s="62">
        <f>T20-AL41</f>
        <v>0</v>
      </c>
      <c r="AM42" s="62">
        <f>U20-AM41</f>
        <v>0</v>
      </c>
      <c r="AN42" s="62">
        <f>V20-AN41</f>
        <v>0</v>
      </c>
      <c r="AO42" s="62">
        <f>W20-AO41</f>
        <v>0</v>
      </c>
      <c r="AQ42" s="40"/>
      <c r="BE42" s="81"/>
    </row>
    <row r="43" spans="1:57" x14ac:dyDescent="0.3">
      <c r="A43" s="23" t="s">
        <v>24</v>
      </c>
      <c r="B43" s="65" t="s">
        <v>122</v>
      </c>
      <c r="C43" s="65" t="s">
        <v>115</v>
      </c>
      <c r="D43" s="63">
        <f>IF(C43="KWh",$AO$39*Other_tabels!$AI$5,IF(C43="MJ",$AO$39,0))</f>
        <v>3.1660577263033201</v>
      </c>
      <c r="E43" s="61">
        <v>25</v>
      </c>
      <c r="F43" s="63">
        <f>D43*(E43/100)</f>
        <v>0.79151443157583001</v>
      </c>
      <c r="G43" s="61">
        <v>32</v>
      </c>
      <c r="H43" s="63">
        <f>IF(C43="KWh",((D43-F43)*(G43/100)),"")</f>
        <v>0.75985385431279684</v>
      </c>
      <c r="I43" s="63" t="str">
        <f>IF(C43="MJ",((D43-F43)*(G43/100)),"")</f>
        <v/>
      </c>
      <c r="AE43" s="40"/>
      <c r="AS43" s="40"/>
      <c r="BE43" s="40"/>
    </row>
    <row r="44" spans="1:57" x14ac:dyDescent="0.3">
      <c r="A44" s="23" t="s">
        <v>25</v>
      </c>
      <c r="B44" s="65"/>
      <c r="C44" s="65"/>
      <c r="D44" s="63">
        <f>IF(C44="KWh",$AO$39*Other_tabels!$AI$5,IF(C44="MJ",$AO$39,0))</f>
        <v>0</v>
      </c>
      <c r="E44" s="61"/>
      <c r="F44" s="63">
        <f t="shared" ref="F44:F49" si="16">D44*(E44/100)</f>
        <v>0</v>
      </c>
      <c r="G44" s="61"/>
      <c r="H44" s="63" t="str">
        <f t="shared" ref="H44:H49" si="17">IF(C44="KWh",((D44-F44)*(G44/100)),"")</f>
        <v/>
      </c>
      <c r="I44" s="63" t="str">
        <f t="shared" ref="I44:I49" si="18">IF(C44="MJ",((D44-F44)*(G44/100)),"")</f>
        <v/>
      </c>
      <c r="AS44" s="40"/>
      <c r="BE44" s="40"/>
    </row>
    <row r="45" spans="1:57" x14ac:dyDescent="0.3">
      <c r="A45" s="23" t="s">
        <v>26</v>
      </c>
      <c r="B45" s="65"/>
      <c r="C45" s="65"/>
      <c r="D45" s="63">
        <f>IF(C45="KWh",$AO$39*Other_tabels!$AI$5,IF(C45="MJ",$AO$39,0))</f>
        <v>0</v>
      </c>
      <c r="E45" s="61"/>
      <c r="F45" s="63">
        <f t="shared" si="16"/>
        <v>0</v>
      </c>
      <c r="G45" s="61"/>
      <c r="H45" s="63" t="str">
        <f t="shared" si="17"/>
        <v/>
      </c>
      <c r="I45" s="63" t="str">
        <f t="shared" si="18"/>
        <v/>
      </c>
      <c r="AR45" s="40"/>
      <c r="AS45" s="40"/>
      <c r="BD45" s="40"/>
      <c r="BE45" s="40"/>
    </row>
    <row r="46" spans="1:57" x14ac:dyDescent="0.3">
      <c r="A46" s="23" t="s">
        <v>27</v>
      </c>
      <c r="B46" s="65"/>
      <c r="C46" s="65"/>
      <c r="D46" s="63">
        <f>IF(C46="KWh",$AO$39*Other_tabels!$AI$5,IF(C46="MJ",$AO$39,0))</f>
        <v>0</v>
      </c>
      <c r="E46" s="61"/>
      <c r="F46" s="63">
        <f t="shared" si="16"/>
        <v>0</v>
      </c>
      <c r="G46" s="61"/>
      <c r="H46" s="63" t="str">
        <f t="shared" si="17"/>
        <v/>
      </c>
      <c r="I46" s="63" t="str">
        <f t="shared" si="18"/>
        <v/>
      </c>
      <c r="AS46" s="40"/>
      <c r="BE46" s="40"/>
    </row>
    <row r="47" spans="1:57" x14ac:dyDescent="0.3">
      <c r="A47" s="23" t="s">
        <v>28</v>
      </c>
      <c r="B47" s="65"/>
      <c r="C47" s="65"/>
      <c r="D47" s="63">
        <f>IF(C47="KWh",$AO$39*Other_tabels!$AI$5,IF(C47="MJ",$AO$39,0))</f>
        <v>0</v>
      </c>
      <c r="E47" s="61"/>
      <c r="F47" s="63">
        <f t="shared" si="16"/>
        <v>0</v>
      </c>
      <c r="G47" s="61"/>
      <c r="H47" s="63" t="str">
        <f t="shared" si="17"/>
        <v/>
      </c>
      <c r="I47" s="63" t="str">
        <f t="shared" si="18"/>
        <v/>
      </c>
      <c r="AS47" s="40"/>
      <c r="BE47" s="40"/>
    </row>
    <row r="48" spans="1:57" x14ac:dyDescent="0.3">
      <c r="A48" s="23" t="s">
        <v>29</v>
      </c>
      <c r="B48" s="65"/>
      <c r="C48" s="65"/>
      <c r="D48" s="63">
        <f>IF(C48="KWh",$AO$39*Other_tabels!$AI$5,IF(C48="MJ",$AO$39,0))</f>
        <v>0</v>
      </c>
      <c r="E48" s="61"/>
      <c r="F48" s="63">
        <f t="shared" si="16"/>
        <v>0</v>
      </c>
      <c r="G48" s="61"/>
      <c r="H48" s="63" t="str">
        <f t="shared" si="17"/>
        <v/>
      </c>
      <c r="I48" s="63" t="str">
        <f t="shared" si="18"/>
        <v/>
      </c>
      <c r="AS48" s="40"/>
      <c r="BE48" s="40"/>
    </row>
    <row r="49" spans="1:57" x14ac:dyDescent="0.3">
      <c r="A49" s="23" t="s">
        <v>30</v>
      </c>
      <c r="B49" s="65"/>
      <c r="C49" s="65"/>
      <c r="D49" s="63">
        <f>IF(C49="KWh",$AO$39*Other_tabels!$AI$5,IF(C49="MJ",$AO$39,0))</f>
        <v>0</v>
      </c>
      <c r="E49" s="61"/>
      <c r="F49" s="63">
        <f t="shared" si="16"/>
        <v>0</v>
      </c>
      <c r="G49" s="61"/>
      <c r="H49" s="63" t="str">
        <f t="shared" si="17"/>
        <v/>
      </c>
      <c r="I49" s="63" t="str">
        <f t="shared" si="18"/>
        <v/>
      </c>
      <c r="AS49" s="40"/>
      <c r="BE49" s="40"/>
    </row>
    <row r="50" spans="1:57" x14ac:dyDescent="0.3">
      <c r="A50" s="23" t="s">
        <v>54</v>
      </c>
      <c r="B50" s="30"/>
      <c r="D50" s="40"/>
      <c r="F50" s="40"/>
      <c r="H50" s="63">
        <f>SUM(H43:H49)</f>
        <v>0.75985385431279684</v>
      </c>
      <c r="I50" s="63">
        <f>SUM(I43:I49)</f>
        <v>0</v>
      </c>
      <c r="AS50" s="40"/>
      <c r="BE50" s="40"/>
    </row>
    <row r="51" spans="1:57" x14ac:dyDescent="0.3">
      <c r="AR51" s="40"/>
      <c r="AS51" s="40"/>
      <c r="BD51" s="40"/>
      <c r="BE51" s="40"/>
    </row>
    <row r="52" spans="1:57" ht="17.399999999999999" x14ac:dyDescent="0.3">
      <c r="A52" s="37" t="s">
        <v>724</v>
      </c>
      <c r="O52" s="37" t="s">
        <v>772</v>
      </c>
      <c r="P52" s="37"/>
      <c r="AS52" s="40"/>
      <c r="BE52" s="40"/>
    </row>
    <row r="53" spans="1:57" x14ac:dyDescent="0.3">
      <c r="A53" s="26" t="s">
        <v>18</v>
      </c>
      <c r="B53" s="48" t="s">
        <v>73</v>
      </c>
      <c r="C53" s="22" t="s">
        <v>725</v>
      </c>
      <c r="D53" s="22" t="s">
        <v>726</v>
      </c>
      <c r="E53" s="22" t="s">
        <v>727</v>
      </c>
      <c r="F53" s="22" t="s">
        <v>728</v>
      </c>
      <c r="I53" s="53"/>
      <c r="K53" s="22" t="s">
        <v>88</v>
      </c>
      <c r="L53" s="22" t="s">
        <v>16</v>
      </c>
      <c r="O53" s="22" t="s">
        <v>726</v>
      </c>
      <c r="P53" s="69"/>
      <c r="Q53" s="22" t="s">
        <v>163</v>
      </c>
      <c r="R53" s="22" t="s">
        <v>89</v>
      </c>
      <c r="S53" s="22" t="s">
        <v>107</v>
      </c>
      <c r="AS53" s="40"/>
      <c r="BE53" s="40"/>
    </row>
    <row r="54" spans="1:57" x14ac:dyDescent="0.3">
      <c r="A54" s="23" t="s">
        <v>34</v>
      </c>
      <c r="B54" s="49" t="s">
        <v>311</v>
      </c>
      <c r="C54" s="24">
        <v>5</v>
      </c>
      <c r="D54" s="16" t="s">
        <v>48</v>
      </c>
      <c r="E54" s="16" t="s">
        <v>16</v>
      </c>
      <c r="F54" s="10">
        <v>100</v>
      </c>
      <c r="K54" s="63">
        <f>IF(B54="",0,((((VLOOKUP(B54,$B$12:$D$18,3,FALSE))/1000)*C54)/(VLOOKUP(B54,$B$12:$Q$18,16,FALSE)/1000))*(F54/100))</f>
        <v>5.8819779308778627E-3</v>
      </c>
      <c r="L54" s="63">
        <f>IF(E54="Diesel",VLOOKUP(D54,Other_tabels!$Q$5:$T$13,2,FALSE)*K54,0)</f>
        <v>1.1763955861755727E-3</v>
      </c>
      <c r="O54" s="36" t="str">
        <f>Other_tabels!Q5</f>
        <v>Traktor</v>
      </c>
      <c r="P54" s="55"/>
      <c r="Q54" s="63" cm="1">
        <f t="array" ref="Q54">SUMPRODUCT(($D$54:$D$67=O54)*$L$54:$L$67)</f>
        <v>1.1763955861755727E-3</v>
      </c>
      <c r="R54" s="63">
        <f t="shared" ref="R54:R62" si="19">IF(O54="","0",SUMPRODUCT(($D$54:$D$67=O54)*$K$54:$K$67))</f>
        <v>5.8819779308778627E-3</v>
      </c>
      <c r="S54" s="63">
        <f>IF(O54="Traktor",0,(R54*VLOOKUP(O54,Other_tabels!Q5:T13,2,FALSE))/1000)</f>
        <v>0</v>
      </c>
      <c r="AR54" s="81"/>
      <c r="AS54" s="40"/>
      <c r="BD54" s="81"/>
      <c r="BE54" s="40"/>
    </row>
    <row r="55" spans="1:57" x14ac:dyDescent="0.3">
      <c r="A55" s="23" t="s">
        <v>35</v>
      </c>
      <c r="B55" s="49" t="s">
        <v>311</v>
      </c>
      <c r="C55" s="24">
        <v>20</v>
      </c>
      <c r="D55" s="16" t="s">
        <v>105</v>
      </c>
      <c r="E55" s="16" t="s">
        <v>87</v>
      </c>
      <c r="F55" s="10">
        <v>100</v>
      </c>
      <c r="K55" s="63">
        <f t="shared" ref="K55:K67" si="20">IF(B55="",0,((((VLOOKUP(B55,$B$12:$D$18,3,FALSE))/1000)*C55)/(VLOOKUP(B55,$B$12:$Q$18,16,FALSE)/1000))*(F55/100))</f>
        <v>2.3527911723511451E-2</v>
      </c>
      <c r="L55" s="63">
        <f>IF(E55="Diesel",VLOOKUP(D55,Other_tabels!$Q$5:$T$13,2,FALSE)*K55,0)</f>
        <v>0</v>
      </c>
      <c r="O55" s="36" t="str">
        <f>Other_tabels!Q6</f>
        <v>Lastbil &gt; 20 T</v>
      </c>
      <c r="P55" s="55"/>
      <c r="Q55" s="63" cm="1">
        <f t="array" ref="Q55">SUMPRODUCT(($D$54:$D$67=O55)*$L$54:$L$67)</f>
        <v>0</v>
      </c>
      <c r="R55" s="63">
        <f t="shared" si="19"/>
        <v>0</v>
      </c>
      <c r="S55" s="63">
        <f>IF(O55="Traktor",0,(R55*VLOOKUP(O55,Other_tabels!Q6:T14,2,FALSE))/1000)</f>
        <v>0</v>
      </c>
      <c r="AS55" s="40"/>
      <c r="BE55" s="40"/>
    </row>
    <row r="56" spans="1:57" x14ac:dyDescent="0.3">
      <c r="A56" s="23" t="s">
        <v>36</v>
      </c>
      <c r="B56" s="49"/>
      <c r="C56" s="24"/>
      <c r="D56" s="16"/>
      <c r="E56" s="16"/>
      <c r="F56" s="10">
        <v>100</v>
      </c>
      <c r="K56" s="63">
        <f t="shared" si="20"/>
        <v>0</v>
      </c>
      <c r="L56" s="63">
        <f>IF(E56="Diesel",VLOOKUP(D56,Other_tabels!$Q$5:$T$13,2,FALSE)*K56,0)</f>
        <v>0</v>
      </c>
      <c r="O56" s="36" t="str">
        <f>Other_tabels!Q7</f>
        <v>Lastbil 10-20 T</v>
      </c>
      <c r="P56" s="55"/>
      <c r="Q56" s="63" cm="1">
        <f t="array" ref="Q56">SUMPRODUCT(($D$54:$D$67=O56)*$L$54:$L$67)</f>
        <v>0</v>
      </c>
      <c r="R56" s="63">
        <f t="shared" si="19"/>
        <v>2.3527911723511451E-2</v>
      </c>
      <c r="S56" s="63">
        <f>IF(O56="Traktor",0,(R56*VLOOKUP(O56,Other_tabels!Q7:T15,2,FALSE))/1000)</f>
        <v>5.9760895777719088E-3</v>
      </c>
      <c r="AS56" s="40"/>
      <c r="BE56" s="40"/>
    </row>
    <row r="57" spans="1:57" x14ac:dyDescent="0.3">
      <c r="A57" s="23" t="s">
        <v>37</v>
      </c>
      <c r="B57" s="49"/>
      <c r="C57" s="24"/>
      <c r="D57" s="16"/>
      <c r="E57" s="16"/>
      <c r="F57" s="10">
        <v>100</v>
      </c>
      <c r="K57" s="63">
        <f t="shared" si="20"/>
        <v>0</v>
      </c>
      <c r="L57" s="63">
        <f>IF(E57="Diesel",VLOOKUP(D57,Other_tabels!$Q$5:$T$13,2,FALSE)*K57,0)</f>
        <v>0</v>
      </c>
      <c r="O57" s="36" t="str">
        <f>Other_tabels!Q8</f>
        <v>Lastbil &lt; 10 T</v>
      </c>
      <c r="P57" s="55"/>
      <c r="Q57" s="63" cm="1">
        <f t="array" ref="Q57">SUMPRODUCT(($D$54:$D$67=O57)*$L$54:$L$67)</f>
        <v>0</v>
      </c>
      <c r="R57" s="63">
        <f t="shared" si="19"/>
        <v>0</v>
      </c>
      <c r="S57" s="63">
        <f>IF(O57="Traktor",0,(R57*VLOOKUP(O57,Other_tabels!Q8:T16,2,FALSE))/1000)</f>
        <v>0</v>
      </c>
      <c r="AR57" s="40"/>
      <c r="AS57" s="40"/>
      <c r="BD57" s="40"/>
      <c r="BE57" s="40"/>
    </row>
    <row r="58" spans="1:57" x14ac:dyDescent="0.3">
      <c r="A58" s="23" t="s">
        <v>71</v>
      </c>
      <c r="B58" s="49"/>
      <c r="C58" s="24"/>
      <c r="D58" s="16"/>
      <c r="E58" s="16"/>
      <c r="F58" s="10">
        <v>100</v>
      </c>
      <c r="K58" s="63">
        <f t="shared" si="20"/>
        <v>0</v>
      </c>
      <c r="L58" s="63">
        <f>IF(E58="Diesel",VLOOKUP(D58,Other_tabels!$Q$5:$T$13,2,FALSE)*K58,0)</f>
        <v>0</v>
      </c>
      <c r="O58" s="36" t="str">
        <f>Other_tabels!Q9</f>
        <v>Fragttog Europa</v>
      </c>
      <c r="P58" s="55"/>
      <c r="Q58" s="63" cm="1">
        <f t="array" ref="Q58">SUMPRODUCT(($D$54:$D$67=O58)*$L$54:$L$67)</f>
        <v>0</v>
      </c>
      <c r="R58" s="63">
        <f t="shared" si="19"/>
        <v>0</v>
      </c>
      <c r="S58" s="63">
        <f>IF(O58="Traktor",0,(R58*VLOOKUP(O58,Other_tabels!Q9:T17,2,FALSE))/1000)</f>
        <v>0</v>
      </c>
      <c r="AS58" s="40"/>
      <c r="BE58" s="40"/>
    </row>
    <row r="59" spans="1:57" x14ac:dyDescent="0.3">
      <c r="A59" s="23" t="s">
        <v>72</v>
      </c>
      <c r="B59" s="49"/>
      <c r="C59" s="24"/>
      <c r="D59" s="16"/>
      <c r="E59" s="16"/>
      <c r="F59" s="10">
        <v>100</v>
      </c>
      <c r="K59" s="63">
        <f t="shared" si="20"/>
        <v>0</v>
      </c>
      <c r="L59" s="63">
        <f>IF(E59="Diesel",VLOOKUP(D59,Other_tabels!$Q$5:$T$13,2,FALSE)*K59,0)</f>
        <v>0</v>
      </c>
      <c r="O59" s="36" t="str">
        <f>Other_tabels!Q10</f>
        <v>Skib Oversøisk</v>
      </c>
      <c r="P59" s="55"/>
      <c r="Q59" s="63" cm="1">
        <f t="array" ref="Q59">SUMPRODUCT(($D$54:$D$67=O59)*$L$54:$L$67)</f>
        <v>0</v>
      </c>
      <c r="R59" s="63">
        <f t="shared" si="19"/>
        <v>0</v>
      </c>
      <c r="S59" s="63">
        <f>IF(O59="Traktor",0,(R59*VLOOKUP(O59,Other_tabels!Q10:T18,2,FALSE))/1000)</f>
        <v>0</v>
      </c>
      <c r="AS59" s="40"/>
      <c r="BE59" s="40"/>
    </row>
    <row r="60" spans="1:57" x14ac:dyDescent="0.3">
      <c r="A60" s="23" t="s">
        <v>38</v>
      </c>
      <c r="B60" s="49"/>
      <c r="C60" s="24"/>
      <c r="D60" s="16"/>
      <c r="E60" s="16"/>
      <c r="F60" s="10">
        <v>100</v>
      </c>
      <c r="K60" s="63">
        <f t="shared" si="20"/>
        <v>0</v>
      </c>
      <c r="L60" s="63">
        <f>IF(E60="Diesel",VLOOKUP(D60,Other_tabels!$Q$5:$T$13,2,FALSE)*K60,0)</f>
        <v>0</v>
      </c>
      <c r="O60" s="36" t="str">
        <f>Other_tabels!Q11</f>
        <v>Skib Indlandsk</v>
      </c>
      <c r="P60" s="55"/>
      <c r="Q60" s="63" cm="1">
        <f t="array" ref="Q60">SUMPRODUCT(($D$54:$D$67=O60)*$L$54:$L$67)</f>
        <v>0</v>
      </c>
      <c r="R60" s="63">
        <f t="shared" si="19"/>
        <v>0</v>
      </c>
      <c r="S60" s="63">
        <f>IF(O60="Traktor",0,(R60*VLOOKUP(O60,Other_tabels!Q11:T19,2,FALSE))/1000)</f>
        <v>0</v>
      </c>
      <c r="AR60" s="81"/>
      <c r="AS60" s="40"/>
      <c r="BD60" s="81"/>
      <c r="BE60" s="40"/>
    </row>
    <row r="61" spans="1:57" x14ac:dyDescent="0.3">
      <c r="A61" s="23" t="s">
        <v>39</v>
      </c>
      <c r="B61" s="49"/>
      <c r="C61" s="24"/>
      <c r="D61" s="16"/>
      <c r="E61" s="16"/>
      <c r="F61" s="10">
        <v>100</v>
      </c>
      <c r="K61" s="63">
        <f t="shared" si="20"/>
        <v>0</v>
      </c>
      <c r="L61" s="63">
        <f>IF(E61="Diesel",VLOOKUP(D61,Other_tabels!$Q$5:$T$13,2,FALSE)*K61,0)</f>
        <v>0</v>
      </c>
      <c r="O61" s="36" t="str">
        <f>Other_tabels!Q12</f>
        <v>Skib Europa</v>
      </c>
      <c r="P61" s="55"/>
      <c r="Q61" s="63" cm="1">
        <f t="array" ref="Q61">SUMPRODUCT(($D$54:$D$67=O61)*$L$54:$L$67)</f>
        <v>0</v>
      </c>
      <c r="R61" s="63">
        <f t="shared" si="19"/>
        <v>0</v>
      </c>
      <c r="S61" s="63">
        <f>IF(O61="Traktor",0,(R61*VLOOKUP(O61,Other_tabels!Q12:T20,2,FALSE))/1000)</f>
        <v>0</v>
      </c>
      <c r="AS61" s="40"/>
      <c r="BE61" s="40"/>
    </row>
    <row r="62" spans="1:57" x14ac:dyDescent="0.3">
      <c r="A62" s="23" t="s">
        <v>40</v>
      </c>
      <c r="B62" s="49"/>
      <c r="C62" s="24"/>
      <c r="D62" s="16"/>
      <c r="E62" s="16"/>
      <c r="F62" s="10">
        <v>100</v>
      </c>
      <c r="K62" s="63">
        <f t="shared" si="20"/>
        <v>0</v>
      </c>
      <c r="L62" s="63">
        <f>IF(E62="Diesel",VLOOKUP(D62,Other_tabels!$Q$5:$T$13,2,FALSE)*K62,0)</f>
        <v>0</v>
      </c>
      <c r="O62" s="36">
        <f>Other_tabels!Q13</f>
        <v>0</v>
      </c>
      <c r="P62" s="55"/>
      <c r="Q62" s="63" cm="1">
        <f t="array" ref="Q62">SUMPRODUCT(($D$54:$D$67=O62)*$L$54:$L$67)</f>
        <v>0</v>
      </c>
      <c r="R62" s="63">
        <f t="shared" si="19"/>
        <v>0</v>
      </c>
      <c r="S62" s="63">
        <f>IF(O62="Traktor",0,(R62*VLOOKUP(O62,Other_tabels!Q13:T21,2,FALSE))/1000)</f>
        <v>0</v>
      </c>
      <c r="AS62" s="40"/>
      <c r="BE62" s="40"/>
    </row>
    <row r="63" spans="1:57" x14ac:dyDescent="0.3">
      <c r="A63" s="23" t="s">
        <v>79</v>
      </c>
      <c r="B63" s="49"/>
      <c r="C63" s="24"/>
      <c r="D63" s="16"/>
      <c r="E63" s="16"/>
      <c r="F63" s="10">
        <v>100</v>
      </c>
      <c r="K63" s="63">
        <f t="shared" si="20"/>
        <v>0</v>
      </c>
      <c r="L63" s="63">
        <f>IF(E63="Diesel",VLOOKUP(D63,Other_tabels!$Q$5:$T$13,2,FALSE)*K63,0)</f>
        <v>0</v>
      </c>
      <c r="O63" s="74" t="s">
        <v>54</v>
      </c>
      <c r="P63" s="56"/>
      <c r="Q63" s="73">
        <f>SUM(Q54:Q62)</f>
        <v>1.1763955861755727E-3</v>
      </c>
      <c r="R63" s="72"/>
      <c r="S63" s="73">
        <f t="shared" ref="S63" si="21">SUM(S54:S62)</f>
        <v>5.9760895777719088E-3</v>
      </c>
      <c r="AR63" s="40"/>
      <c r="AS63" s="40"/>
      <c r="BD63" s="40"/>
      <c r="BE63" s="40"/>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BE64" s="40"/>
    </row>
    <row r="65" spans="1:57" x14ac:dyDescent="0.3">
      <c r="A65" s="23" t="s">
        <v>81</v>
      </c>
      <c r="B65" s="49"/>
      <c r="C65" s="24"/>
      <c r="D65" s="16"/>
      <c r="E65" s="16"/>
      <c r="F65" s="10">
        <v>100</v>
      </c>
      <c r="K65" s="63">
        <f t="shared" si="20"/>
        <v>0</v>
      </c>
      <c r="L65" s="63">
        <f>IF(E65="Diesel",VLOOKUP(D65,Other_tabels!$Q$5:$T$13,2,FALSE)*K65,0)</f>
        <v>0</v>
      </c>
      <c r="AS65" s="40"/>
      <c r="BE65" s="40"/>
    </row>
    <row r="66" spans="1:57" x14ac:dyDescent="0.3">
      <c r="A66" s="23" t="s">
        <v>82</v>
      </c>
      <c r="B66" s="49"/>
      <c r="C66" s="24"/>
      <c r="D66" s="16"/>
      <c r="E66" s="16"/>
      <c r="F66" s="10">
        <v>100</v>
      </c>
      <c r="K66" s="63">
        <f t="shared" si="20"/>
        <v>0</v>
      </c>
      <c r="L66" s="63">
        <f>IF(E66="Diesel",VLOOKUP(D66,Other_tabels!$Q$5:$T$13,2,FALSE)*K66,0)</f>
        <v>0</v>
      </c>
      <c r="AS66" s="81"/>
      <c r="BE66" s="81"/>
    </row>
    <row r="67" spans="1:57" x14ac:dyDescent="0.3">
      <c r="A67" s="23" t="s">
        <v>83</v>
      </c>
      <c r="B67" s="49"/>
      <c r="C67" s="24"/>
      <c r="D67" s="16"/>
      <c r="E67" s="16"/>
      <c r="F67" s="10">
        <v>100</v>
      </c>
      <c r="K67" s="63">
        <f t="shared" si="20"/>
        <v>0</v>
      </c>
      <c r="L67" s="63">
        <f>IF(E67="Diesel",VLOOKUP(D67,Other_tabels!$Q$5:$T$13,2,FALSE)*K67,0)</f>
        <v>0</v>
      </c>
      <c r="AS67" s="40"/>
      <c r="BE67" s="40"/>
    </row>
    <row r="68" spans="1:57" ht="17.399999999999999" x14ac:dyDescent="0.3">
      <c r="A68" s="31"/>
      <c r="B68" s="31"/>
      <c r="C68" s="30"/>
      <c r="D68" s="30"/>
      <c r="O68" s="37" t="s">
        <v>773</v>
      </c>
      <c r="P68" s="70"/>
      <c r="AS68" s="40"/>
      <c r="BE68" s="40"/>
    </row>
    <row r="69" spans="1:57" x14ac:dyDescent="0.3">
      <c r="A69" s="54" t="s">
        <v>164</v>
      </c>
      <c r="B69" s="48" t="s">
        <v>73</v>
      </c>
      <c r="C69" s="15" t="s">
        <v>729</v>
      </c>
      <c r="D69" s="15" t="s">
        <v>730</v>
      </c>
      <c r="E69" s="15" t="s">
        <v>16</v>
      </c>
      <c r="F69" s="22" t="s">
        <v>731</v>
      </c>
      <c r="O69" s="48" t="s">
        <v>774</v>
      </c>
      <c r="P69" s="48"/>
      <c r="Q69" s="48" t="s">
        <v>723</v>
      </c>
      <c r="R69" s="48" t="s">
        <v>163</v>
      </c>
      <c r="AS69" s="40"/>
      <c r="BD69" s="40"/>
      <c r="BE69" s="40"/>
    </row>
    <row r="70" spans="1:57" x14ac:dyDescent="0.3">
      <c r="A70" s="23" t="s">
        <v>732</v>
      </c>
      <c r="B70" s="49"/>
      <c r="C70" s="24"/>
      <c r="D70" s="34" t="str">
        <f>IF(B70="","",VLOOKUP(C70,Other_tabels!$X$5:$AF$22,7,FALSE))</f>
        <v/>
      </c>
      <c r="E70" s="34" t="str">
        <f>IF(B70="","",VLOOKUP(C70,Other_tabels!$X$5:$AF$22,3,FALSE))</f>
        <v/>
      </c>
      <c r="F70" s="10">
        <v>100</v>
      </c>
      <c r="O70" s="36">
        <f t="shared" ref="O70:O78" si="22">B70</f>
        <v>0</v>
      </c>
      <c r="P70" s="55"/>
      <c r="Q70" s="63">
        <f>IF(D70="",0,VLOOKUP(O70,$B$12:$D$18,3,FALSE)*D70*(F70/100))</f>
        <v>0</v>
      </c>
      <c r="R70" s="63">
        <f>IF(E70="",0,VLOOKUP(O70,$B$12:$D$18,3,FALSE)*E70*(F70/100))</f>
        <v>0</v>
      </c>
      <c r="AS70" s="40"/>
      <c r="BE70" s="40"/>
    </row>
    <row r="71" spans="1:57" x14ac:dyDescent="0.3">
      <c r="A71" s="23" t="s">
        <v>733</v>
      </c>
      <c r="B71" s="49"/>
      <c r="C71" s="24"/>
      <c r="D71" s="34" t="str">
        <f>IF(B71="","",VLOOKUP(C71,Other_tabels!$X$5:$AF$22,7,FALSE))</f>
        <v/>
      </c>
      <c r="E71" s="34" t="str">
        <f>IF(B71="","",VLOOKUP(C71,Other_tabels!$X$5:$AF$22,3,FALSE))</f>
        <v/>
      </c>
      <c r="F71" s="10">
        <v>100</v>
      </c>
      <c r="O71" s="36">
        <f t="shared" si="22"/>
        <v>0</v>
      </c>
      <c r="P71" s="55"/>
      <c r="Q71" s="63">
        <f t="shared" ref="Q71:Q78" si="23">IF(D71="",0,VLOOKUP(O71,$B$12:$D$18,3,FALSE)*D71*(F71/100))</f>
        <v>0</v>
      </c>
      <c r="R71" s="63">
        <f t="shared" ref="R71:R78" si="24">IF(E71="",0,VLOOKUP(O71,$B$12:$D$18,3,FALSE)*E71*(F71/100))</f>
        <v>0</v>
      </c>
      <c r="AS71" s="40"/>
      <c r="BE71" s="40"/>
    </row>
    <row r="72" spans="1:57" x14ac:dyDescent="0.3">
      <c r="A72" s="23" t="s">
        <v>734</v>
      </c>
      <c r="B72" s="49"/>
      <c r="C72" s="24"/>
      <c r="D72" s="34" t="str">
        <f>IF(B72="","",VLOOKUP(C72,Other_tabels!$X$5:$AF$22,7,FALSE))</f>
        <v/>
      </c>
      <c r="E72" s="34" t="str">
        <f>IF(B72="","",VLOOKUP(C72,Other_tabels!$X$5:$AF$22,3,FALSE))</f>
        <v/>
      </c>
      <c r="F72" s="10">
        <v>100</v>
      </c>
      <c r="O72" s="36">
        <f t="shared" si="22"/>
        <v>0</v>
      </c>
      <c r="P72" s="55"/>
      <c r="Q72" s="63">
        <f t="shared" si="23"/>
        <v>0</v>
      </c>
      <c r="R72" s="63">
        <f t="shared" si="24"/>
        <v>0</v>
      </c>
      <c r="AS72" s="59"/>
      <c r="BE72" s="81"/>
    </row>
    <row r="73" spans="1:57" x14ac:dyDescent="0.3">
      <c r="A73" s="23" t="s">
        <v>735</v>
      </c>
      <c r="B73" s="49"/>
      <c r="C73" s="24"/>
      <c r="D73" s="34" t="str">
        <f>IF(B73="","",VLOOKUP(C73,Other_tabels!$X$5:$AF$22,7,FALSE))</f>
        <v/>
      </c>
      <c r="E73" s="34" t="str">
        <f>IF(B73="","",VLOOKUP(C73,Other_tabels!$X$5:$AF$22,3,FALSE))</f>
        <v/>
      </c>
      <c r="F73" s="10">
        <v>100</v>
      </c>
      <c r="O73" s="36">
        <f t="shared" si="22"/>
        <v>0</v>
      </c>
      <c r="P73" s="55"/>
      <c r="Q73" s="63">
        <f t="shared" si="23"/>
        <v>0</v>
      </c>
      <c r="R73" s="63">
        <f t="shared" si="24"/>
        <v>0</v>
      </c>
      <c r="AS73" s="59"/>
      <c r="BE73" s="40"/>
    </row>
    <row r="74" spans="1:57" x14ac:dyDescent="0.3">
      <c r="A74" s="23" t="s">
        <v>736</v>
      </c>
      <c r="B74" s="49"/>
      <c r="C74" s="24"/>
      <c r="D74" s="34" t="str">
        <f>IF(B74="","",VLOOKUP(C74,Other_tabels!$X$5:$AF$22,7,FALSE))</f>
        <v/>
      </c>
      <c r="E74" s="34" t="str">
        <f>IF(B74="","",VLOOKUP(C74,Other_tabels!$X$5:$AF$22,3,FALSE))</f>
        <v/>
      </c>
      <c r="F74" s="10">
        <v>100</v>
      </c>
      <c r="O74" s="36">
        <f t="shared" si="22"/>
        <v>0</v>
      </c>
      <c r="P74" s="55"/>
      <c r="Q74" s="63">
        <f t="shared" si="23"/>
        <v>0</v>
      </c>
      <c r="R74" s="63">
        <f t="shared" si="24"/>
        <v>0</v>
      </c>
      <c r="AS74" s="59"/>
      <c r="BE74" s="40"/>
    </row>
    <row r="75" spans="1:57" x14ac:dyDescent="0.3">
      <c r="A75" s="23" t="s">
        <v>737</v>
      </c>
      <c r="B75" s="49"/>
      <c r="C75" s="24"/>
      <c r="D75" s="34" t="str">
        <f>IF(B75="","",VLOOKUP(C75,Other_tabels!$X$5:$AF$22,7,FALSE))</f>
        <v/>
      </c>
      <c r="E75" s="34" t="str">
        <f>IF(B75="","",VLOOKUP(C75,Other_tabels!$X$5:$AF$22,3,FALSE))</f>
        <v/>
      </c>
      <c r="F75" s="10">
        <v>100</v>
      </c>
      <c r="O75" s="36">
        <f t="shared" si="22"/>
        <v>0</v>
      </c>
      <c r="P75" s="55"/>
      <c r="Q75" s="63">
        <f t="shared" si="23"/>
        <v>0</v>
      </c>
      <c r="R75" s="63">
        <f t="shared" si="24"/>
        <v>0</v>
      </c>
      <c r="AS75" s="59"/>
      <c r="BE75" s="40"/>
    </row>
    <row r="76" spans="1:57" x14ac:dyDescent="0.3">
      <c r="A76" s="23" t="s">
        <v>738</v>
      </c>
      <c r="B76" s="49"/>
      <c r="C76" s="24"/>
      <c r="D76" s="34" t="str">
        <f>IF(B76="","",VLOOKUP(C76,Other_tabels!$X$5:$AF$22,7,FALSE))</f>
        <v/>
      </c>
      <c r="E76" s="34" t="str">
        <f>IF(B76="","",VLOOKUP(C76,Other_tabels!$X$5:$AF$22,3,FALSE))</f>
        <v/>
      </c>
      <c r="F76" s="10">
        <v>100</v>
      </c>
      <c r="O76" s="36">
        <f t="shared" si="22"/>
        <v>0</v>
      </c>
      <c r="P76" s="55"/>
      <c r="Q76" s="63">
        <f t="shared" si="23"/>
        <v>0</v>
      </c>
      <c r="R76" s="63">
        <f t="shared" si="24"/>
        <v>0</v>
      </c>
      <c r="AS76" s="59"/>
      <c r="BE76" s="40"/>
    </row>
    <row r="77" spans="1:57" x14ac:dyDescent="0.3">
      <c r="A77" s="23" t="s">
        <v>739</v>
      </c>
      <c r="B77" s="49"/>
      <c r="C77" s="24"/>
      <c r="D77" s="34" t="str">
        <f>IF(B77="","",VLOOKUP(C77,Other_tabels!$X$5:$AF$22,7,FALSE))</f>
        <v/>
      </c>
      <c r="E77" s="34" t="str">
        <f>IF(B77="","",VLOOKUP(C77,Other_tabels!$X$5:$AF$22,3,FALSE))</f>
        <v/>
      </c>
      <c r="F77" s="10">
        <v>100</v>
      </c>
      <c r="O77" s="36">
        <f t="shared" si="22"/>
        <v>0</v>
      </c>
      <c r="P77" s="55"/>
      <c r="Q77" s="63">
        <f t="shared" si="23"/>
        <v>0</v>
      </c>
      <c r="R77" s="63">
        <f t="shared" si="24"/>
        <v>0</v>
      </c>
      <c r="AS77" s="59"/>
      <c r="BE77" s="40"/>
    </row>
    <row r="78" spans="1:57" x14ac:dyDescent="0.3">
      <c r="A78" s="23" t="s">
        <v>740</v>
      </c>
      <c r="B78" s="49"/>
      <c r="C78" s="24"/>
      <c r="D78" s="34" t="str">
        <f>IF(B78="","",VLOOKUP(C78,Other_tabels!$X$5:$AF$22,7,FALSE))</f>
        <v/>
      </c>
      <c r="E78" s="34" t="str">
        <f>IF(B78="","",VLOOKUP(C78,Other_tabels!$X$5:$AF$22,3,FALSE))</f>
        <v/>
      </c>
      <c r="F78" s="10">
        <v>100</v>
      </c>
      <c r="O78" s="36">
        <f t="shared" si="22"/>
        <v>0</v>
      </c>
      <c r="P78" s="55"/>
      <c r="Q78" s="63">
        <f t="shared" si="23"/>
        <v>0</v>
      </c>
      <c r="R78" s="63">
        <f t="shared" si="24"/>
        <v>0</v>
      </c>
      <c r="AS78" s="59"/>
      <c r="BE78" s="59"/>
    </row>
    <row r="79" spans="1:57" x14ac:dyDescent="0.3">
      <c r="O79" s="74" t="s">
        <v>54</v>
      </c>
      <c r="P79" s="56"/>
      <c r="Q79" s="73">
        <f>SUM(Q70:Q78)</f>
        <v>0</v>
      </c>
      <c r="R79" s="73">
        <f>SUM(R70:R78)</f>
        <v>0</v>
      </c>
      <c r="AS79" s="59"/>
      <c r="BE79" s="59"/>
    </row>
    <row r="80" spans="1:57" x14ac:dyDescent="0.3">
      <c r="O80" s="35"/>
      <c r="P80" s="35"/>
      <c r="Q80" s="57"/>
      <c r="R80" s="57"/>
      <c r="S80" s="57"/>
      <c r="AS80" s="59"/>
      <c r="BE80" s="59"/>
    </row>
    <row r="81" spans="1:57" ht="17.399999999999999" x14ac:dyDescent="0.3">
      <c r="O81" s="37" t="s">
        <v>775</v>
      </c>
      <c r="P81" s="37"/>
      <c r="Q81" s="7" t="s">
        <v>169</v>
      </c>
      <c r="BE81" s="59"/>
    </row>
    <row r="82" spans="1:57" x14ac:dyDescent="0.3">
      <c r="A82" s="26" t="s">
        <v>750</v>
      </c>
      <c r="B82" s="48" t="s">
        <v>73</v>
      </c>
      <c r="C82" s="15" t="s">
        <v>168</v>
      </c>
      <c r="D82" s="15" t="s">
        <v>723</v>
      </c>
      <c r="E82" s="15" t="s">
        <v>118</v>
      </c>
      <c r="O82" s="48" t="s">
        <v>774</v>
      </c>
      <c r="P82" s="48"/>
      <c r="Q82" s="48" t="s">
        <v>168</v>
      </c>
      <c r="R82" s="48" t="s">
        <v>723</v>
      </c>
      <c r="S82" s="48" t="s">
        <v>163</v>
      </c>
      <c r="BE82" s="59"/>
    </row>
    <row r="83" spans="1:57" x14ac:dyDescent="0.3">
      <c r="A83" s="23" t="s">
        <v>741</v>
      </c>
      <c r="B83" s="49"/>
      <c r="C83" s="24"/>
      <c r="D83" s="16"/>
      <c r="E83" s="16"/>
      <c r="O83" s="36">
        <f t="shared" ref="O83:O91" si="25">B83</f>
        <v>0</v>
      </c>
      <c r="P83" s="71"/>
      <c r="Q83" s="63">
        <f t="shared" ref="Q83:Q91" si="26">IF(C83="",0,VLOOKUP(O83,$B$12:$D$18,3,FALSE)*C83)</f>
        <v>0</v>
      </c>
      <c r="R83" s="63">
        <f t="shared" ref="R83:R91" si="27">IF(D83="",0,VLOOKUP(O83,$B$12:$D$18,3,FALSE)*D83)</f>
        <v>0</v>
      </c>
      <c r="S83" s="63">
        <f>IF(E83="",0,VLOOKUP(O83,$B$12:$D$18,3,FALSE)*E83)</f>
        <v>0</v>
      </c>
      <c r="BE83" s="59"/>
    </row>
    <row r="84" spans="1:57" x14ac:dyDescent="0.3">
      <c r="A84" s="23" t="s">
        <v>742</v>
      </c>
      <c r="B84" s="49"/>
      <c r="C84" s="24"/>
      <c r="D84" s="16"/>
      <c r="E84" s="16"/>
      <c r="O84" s="36">
        <f t="shared" si="25"/>
        <v>0</v>
      </c>
      <c r="P84" s="55"/>
      <c r="Q84" s="63">
        <f t="shared" si="26"/>
        <v>0</v>
      </c>
      <c r="R84" s="63">
        <f t="shared" si="27"/>
        <v>0</v>
      </c>
      <c r="S84" s="63">
        <f t="shared" ref="S84:S91" si="28">IF(E84="",0,VLOOKUP(O84,$B$12:$D$18,3,FALSE)*E84)</f>
        <v>0</v>
      </c>
      <c r="BE84" s="59"/>
    </row>
    <row r="85" spans="1:57" x14ac:dyDescent="0.3">
      <c r="A85" s="23" t="s">
        <v>743</v>
      </c>
      <c r="B85" s="49"/>
      <c r="C85" s="24"/>
      <c r="D85" s="16"/>
      <c r="E85" s="16"/>
      <c r="O85" s="36">
        <f t="shared" si="25"/>
        <v>0</v>
      </c>
      <c r="P85" s="55"/>
      <c r="Q85" s="63">
        <f t="shared" si="26"/>
        <v>0</v>
      </c>
      <c r="R85" s="63">
        <f t="shared" si="27"/>
        <v>0</v>
      </c>
      <c r="S85" s="63">
        <f t="shared" si="28"/>
        <v>0</v>
      </c>
      <c r="BE85" s="59"/>
    </row>
    <row r="86" spans="1:57" x14ac:dyDescent="0.3">
      <c r="A86" s="23" t="s">
        <v>744</v>
      </c>
      <c r="B86" s="49"/>
      <c r="C86" s="24"/>
      <c r="D86" s="16"/>
      <c r="E86" s="16"/>
      <c r="O86" s="36">
        <f t="shared" si="25"/>
        <v>0</v>
      </c>
      <c r="P86" s="55"/>
      <c r="Q86" s="63">
        <f t="shared" si="26"/>
        <v>0</v>
      </c>
      <c r="R86" s="63">
        <f t="shared" si="27"/>
        <v>0</v>
      </c>
      <c r="S86" s="63">
        <f t="shared" si="28"/>
        <v>0</v>
      </c>
      <c r="BE86" s="59"/>
    </row>
    <row r="87" spans="1:57" x14ac:dyDescent="0.3">
      <c r="A87" s="23" t="s">
        <v>745</v>
      </c>
      <c r="B87" s="49"/>
      <c r="C87" s="24"/>
      <c r="D87" s="16"/>
      <c r="E87" s="16"/>
      <c r="O87" s="36">
        <f t="shared" si="25"/>
        <v>0</v>
      </c>
      <c r="P87" s="55"/>
      <c r="Q87" s="63">
        <f t="shared" si="26"/>
        <v>0</v>
      </c>
      <c r="R87" s="63">
        <f t="shared" si="27"/>
        <v>0</v>
      </c>
      <c r="S87" s="63">
        <f t="shared" si="28"/>
        <v>0</v>
      </c>
    </row>
    <row r="88" spans="1:57" x14ac:dyDescent="0.3">
      <c r="A88" s="23" t="s">
        <v>746</v>
      </c>
      <c r="B88" s="49"/>
      <c r="C88" s="24"/>
      <c r="D88" s="16"/>
      <c r="E88" s="16"/>
      <c r="O88" s="36">
        <f t="shared" si="25"/>
        <v>0</v>
      </c>
      <c r="P88" s="55"/>
      <c r="Q88" s="63">
        <f t="shared" si="26"/>
        <v>0</v>
      </c>
      <c r="R88" s="63">
        <f t="shared" si="27"/>
        <v>0</v>
      </c>
      <c r="S88" s="63">
        <f t="shared" si="28"/>
        <v>0</v>
      </c>
    </row>
    <row r="89" spans="1:57" x14ac:dyDescent="0.3">
      <c r="A89" s="23" t="s">
        <v>747</v>
      </c>
      <c r="B89" s="49"/>
      <c r="C89" s="24"/>
      <c r="D89" s="16"/>
      <c r="E89" s="16"/>
      <c r="O89" s="36">
        <f t="shared" si="25"/>
        <v>0</v>
      </c>
      <c r="P89" s="55"/>
      <c r="Q89" s="63">
        <f t="shared" si="26"/>
        <v>0</v>
      </c>
      <c r="R89" s="63">
        <f t="shared" si="27"/>
        <v>0</v>
      </c>
      <c r="S89" s="63">
        <f t="shared" si="28"/>
        <v>0</v>
      </c>
    </row>
    <row r="90" spans="1:57" x14ac:dyDescent="0.3">
      <c r="A90" s="23" t="s">
        <v>748</v>
      </c>
      <c r="B90" s="49"/>
      <c r="C90" s="24"/>
      <c r="D90" s="16"/>
      <c r="E90" s="16"/>
      <c r="O90" s="36">
        <f t="shared" si="25"/>
        <v>0</v>
      </c>
      <c r="P90" s="55"/>
      <c r="Q90" s="63">
        <f t="shared" si="26"/>
        <v>0</v>
      </c>
      <c r="R90" s="63">
        <f t="shared" si="27"/>
        <v>0</v>
      </c>
      <c r="S90" s="63">
        <f t="shared" si="28"/>
        <v>0</v>
      </c>
    </row>
    <row r="91" spans="1:57" x14ac:dyDescent="0.3">
      <c r="A91" s="23" t="s">
        <v>749</v>
      </c>
      <c r="B91" s="49"/>
      <c r="C91" s="24"/>
      <c r="D91" s="16"/>
      <c r="E91" s="16"/>
      <c r="O91" s="36">
        <f t="shared" si="25"/>
        <v>0</v>
      </c>
      <c r="P91" s="55"/>
      <c r="Q91" s="63">
        <f t="shared" si="26"/>
        <v>0</v>
      </c>
      <c r="R91" s="63">
        <f t="shared" si="27"/>
        <v>0</v>
      </c>
      <c r="S91" s="63">
        <f t="shared" si="28"/>
        <v>0</v>
      </c>
    </row>
    <row r="92" spans="1:57" x14ac:dyDescent="0.3">
      <c r="A92" s="31"/>
      <c r="O92" s="74" t="s">
        <v>54</v>
      </c>
      <c r="P92" s="56"/>
      <c r="Q92" s="73">
        <f>SUM(Q83:Q91)</f>
        <v>0</v>
      </c>
      <c r="R92" s="73">
        <f>SUM(R83:R91)</f>
        <v>0</v>
      </c>
      <c r="S92" s="73">
        <f>SUM(S83:S91)</f>
        <v>0</v>
      </c>
    </row>
    <row r="94" spans="1:57" x14ac:dyDescent="0.3">
      <c r="A94" s="26" t="s">
        <v>751</v>
      </c>
      <c r="B94" s="48" t="s">
        <v>73</v>
      </c>
      <c r="C94" s="15" t="s">
        <v>112</v>
      </c>
      <c r="D94" s="15" t="s">
        <v>723</v>
      </c>
      <c r="E94" s="15" t="s">
        <v>163</v>
      </c>
    </row>
    <row r="95" spans="1:57" x14ac:dyDescent="0.3">
      <c r="A95" s="23" t="s">
        <v>741</v>
      </c>
      <c r="B95" s="49" t="s">
        <v>311</v>
      </c>
      <c r="C95" s="24" t="s">
        <v>113</v>
      </c>
      <c r="D95" s="16"/>
      <c r="E95" s="83">
        <f>IF(C95="","",IF(VLOOKUP(C95,'Diesel consumption for field op'!$B$4:$E$78,3,FALSE)="L / ton",((VLOOKUP(C95,'Diesel consumption for field op'!$B$4:$E$78,2,FALSE)*1.007)*(VLOOKUP(B95,$B$12:$D$18,3,FALSE)/1000)/(VLOOKUP(B95,$B$12:$Q$18,16,FALSE)/1000)),0))</f>
        <v>2.369260710557603E-3</v>
      </c>
    </row>
    <row r="96" spans="1:57" x14ac:dyDescent="0.3">
      <c r="A96" s="23" t="s">
        <v>742</v>
      </c>
      <c r="B96" s="49" t="s">
        <v>311</v>
      </c>
      <c r="C96" s="24" t="s">
        <v>114</v>
      </c>
      <c r="D96" s="16"/>
      <c r="E96" s="83">
        <f>IF(C96="","",IF(VLOOKUP(C96,'Diesel consumption for field op'!$B$4:$E$78,3,FALSE)="L / ton",((VLOOKUP(C96,'Diesel consumption for field op'!$B$4:$E$78,2,FALSE)*1.007)*(VLOOKUP(B96,$B$12:$D$18,3,FALSE)/1000)/(VLOOKUP(B96,$B$12:$Q$18,16,FALSE)/1000)),0))</f>
        <v>5.9231517763940074E-4</v>
      </c>
    </row>
    <row r="97" spans="1:6" x14ac:dyDescent="0.3">
      <c r="A97" s="23" t="s">
        <v>743</v>
      </c>
      <c r="B97" s="49" t="s">
        <v>311</v>
      </c>
      <c r="C97" s="24" t="s">
        <v>114</v>
      </c>
      <c r="D97" s="16"/>
      <c r="E97" s="83">
        <f>IF(C97="","",IF(VLOOKUP(C97,'Diesel consumption for field op'!$B$4:$E$78,3,FALSE)="L / ton",((VLOOKUP(C97,'Diesel consumption for field op'!$B$4:$E$78,2,FALSE)*1.007)*(VLOOKUP(B97,$B$12:$D$18,3,FALSE)/1000)/(VLOOKUP(B97,$B$12:$Q$18,16,FALSE)/1000)),0))</f>
        <v>5.9231517763940074E-4</v>
      </c>
    </row>
    <row r="98" spans="1:6" x14ac:dyDescent="0.3">
      <c r="A98" s="23" t="s">
        <v>744</v>
      </c>
      <c r="B98" s="49" t="s">
        <v>311</v>
      </c>
      <c r="C98" s="24" t="s">
        <v>114</v>
      </c>
      <c r="D98" s="16"/>
      <c r="E98" s="83">
        <f>IF(C98="","",IF(VLOOKUP(C98,'Diesel consumption for field op'!$B$4:$E$78,3,FALSE)="L / ton",((VLOOKUP(C98,'Diesel consumption for field op'!$B$4:$E$78,2,FALSE)*1.007)*(VLOOKUP(B98,$B$12:$D$18,3,FALSE)/1000)/(VLOOKUP(B98,$B$12:$Q$18,16,FALSE)/1000)),0))</f>
        <v>5.9231517763940074E-4</v>
      </c>
    </row>
    <row r="99" spans="1:6" x14ac:dyDescent="0.3">
      <c r="A99" s="23" t="s">
        <v>745</v>
      </c>
      <c r="B99" s="49" t="s">
        <v>311</v>
      </c>
      <c r="C99" s="24" t="s">
        <v>126</v>
      </c>
      <c r="D99" s="16"/>
      <c r="E99" s="83">
        <f>IF(C99="","",IF(VLOOKUP(C99,'Diesel consumption for field op'!$B$4:$E$78,3,FALSE)="L / ton",((VLOOKUP(C99,'Diesel consumption for field op'!$B$4:$E$78,2,FALSE)*1.007)*(VLOOKUP(B99,$B$12:$D$18,3,FALSE)/1000)/(VLOOKUP(B99,$B$12:$Q$18,16,FALSE)/1000)),0))</f>
        <v>5.9231517763940074E-4</v>
      </c>
    </row>
    <row r="100" spans="1:6" x14ac:dyDescent="0.3">
      <c r="A100" s="23" t="s">
        <v>746</v>
      </c>
      <c r="B100" s="49"/>
      <c r="C100" s="24"/>
      <c r="D100" s="16"/>
      <c r="E100" s="83" t="str">
        <f>IF(C100="","",IF(VLOOKUP(C100,'Diesel consumption for field op'!$B$4:$E$78,3,FALSE)="L / ton",((VLOOKUP(C100,'Diesel consumption for field op'!$B$4:$E$78,2,FALSE)*1.007)*(VLOOKUP(B100,$B$12:$D$18,3,FALSE)/1000)/(VLOOKUP(B100,$B$12:$Q$18,16,FALSE)/1000)),0))</f>
        <v/>
      </c>
    </row>
    <row r="101" spans="1:6" x14ac:dyDescent="0.3">
      <c r="A101" s="23" t="s">
        <v>747</v>
      </c>
      <c r="B101" s="49"/>
      <c r="C101" s="24"/>
      <c r="D101" s="16"/>
      <c r="E101" s="83" t="str">
        <f>IF(C101="","",IF(VLOOKUP(C101,'Diesel consumption for field op'!$B$4:$E$78,3,FALSE)="L / ton",((VLOOKUP(C101,'Diesel consumption for field op'!$B$4:$E$78,2,FALSE)*1.007)*(VLOOKUP(B101,$B$12:$D$18,3,FALSE)/1000)/(VLOOKUP(B101,$B$12:$Q$18,16,FALSE)/1000)),0))</f>
        <v/>
      </c>
    </row>
    <row r="102" spans="1:6" x14ac:dyDescent="0.3">
      <c r="A102" s="23" t="s">
        <v>748</v>
      </c>
      <c r="B102" s="49"/>
      <c r="C102" s="24"/>
      <c r="D102" s="16"/>
      <c r="E102" s="83" t="str">
        <f>IF(C102="","",IF(VLOOKUP(C102,'Diesel consumption for field op'!$B$4:$E$78,3,FALSE)="L / ton",((VLOOKUP(C102,'Diesel consumption for field op'!$B$4:$E$78,2,FALSE)*1.007)*(VLOOKUP(B102,$B$12:$D$18,3,FALSE)/1000)/(VLOOKUP(B102,$B$12:$Q$18,16,FALSE)/1000)),0))</f>
        <v/>
      </c>
    </row>
    <row r="103" spans="1:6" x14ac:dyDescent="0.3">
      <c r="A103" s="23" t="s">
        <v>749</v>
      </c>
      <c r="B103" s="49"/>
      <c r="C103" s="24"/>
      <c r="D103" s="16"/>
      <c r="E103" s="83" t="str">
        <f>IF(C103="","",IF(VLOOKUP(C103,'Diesel consumption for field op'!$B$4:$E$78,3,FALSE)="L / ton",((VLOOKUP(C103,'Diesel consumption for field op'!$B$4:$E$78,2,FALSE)*1.007)*(VLOOKUP(B103,$B$12:$D$18,3,FALSE)/1000)/(VLOOKUP(B103,$B$12:$Q$18,16,FALSE)/1000)),0))</f>
        <v/>
      </c>
    </row>
    <row r="104" spans="1:6" x14ac:dyDescent="0.3">
      <c r="A104" s="23" t="s">
        <v>54</v>
      </c>
      <c r="D104" s="34">
        <f>SUM(D95:D103)</f>
        <v>0</v>
      </c>
      <c r="E104" s="83">
        <f>SUM(E95:E103)</f>
        <v>4.7385214211152068E-3</v>
      </c>
    </row>
    <row r="108" spans="1:6" x14ac:dyDescent="0.3">
      <c r="B108" s="101"/>
      <c r="C108" s="102" t="s">
        <v>168</v>
      </c>
      <c r="D108" s="102" t="s">
        <v>723</v>
      </c>
      <c r="E108" s="102" t="s">
        <v>118</v>
      </c>
      <c r="F108" s="102" t="s">
        <v>174</v>
      </c>
    </row>
    <row r="109" spans="1:6" x14ac:dyDescent="0.3">
      <c r="B109" s="103" t="s">
        <v>206</v>
      </c>
      <c r="C109" s="104">
        <f>Q92</f>
        <v>0</v>
      </c>
      <c r="D109" s="104">
        <f>Q79+R92+D104</f>
        <v>0</v>
      </c>
      <c r="E109" s="104">
        <f>Q63+R79+S92+E104</f>
        <v>5.9149170072907795E-3</v>
      </c>
      <c r="F109" s="104">
        <f>S63</f>
        <v>5.9760895777719088E-3</v>
      </c>
    </row>
  </sheetData>
  <dataConsolidate/>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phoneticPr fontId="18" type="noConversion"/>
  <dataValidations count="1">
    <dataValidation type="list" allowBlank="1" showInputMessage="1" showErrorMessage="1" sqref="B54:B68 B70:B78 B83:B91 B95:B103" xr:uid="{A9D2C471-AA20-4CEF-B97D-364E057AFA26}">
      <formula1>$B$12:$B$18</formula1>
    </dataValidation>
  </dataValidations>
  <pageMargins left="0.7" right="0.7" top="0.75" bottom="0.75" header="0.3" footer="0.3"/>
  <pageSetup paperSize="9" orientation="portrait" horizontalDpi="1200" verticalDpi="1200" r:id="rId1"/>
  <drawing r:id="rId2"/>
  <legacyDrawing r:id="rId3"/>
  <extLst>
    <ext xmlns:x14="http://schemas.microsoft.com/office/spreadsheetml/2009/9/main" uri="{CCE6A557-97BC-4b89-ADB6-D9C93CAAB3DF}">
      <x14:dataValidations xmlns:xm="http://schemas.microsoft.com/office/excel/2006/main" count="10">
        <x14:dataValidation type="list" allowBlank="1" showInputMessage="1" showErrorMessage="1" xr:uid="{09314606-B04B-4481-A371-A5F1EB4B529F}">
          <x14:formula1>
            <xm:f>Other_tabels!$I$5:$I$12</xm:f>
          </x14:formula1>
          <xm:sqref>C43:C49</xm:sqref>
        </x14:dataValidation>
        <x14:dataValidation type="list" allowBlank="1" showInputMessage="1" showErrorMessage="1" xr:uid="{D4581749-AABA-47F7-992F-839F8738E4C7}">
          <x14:formula1>
            <xm:f>'Processed products'!$Z$5:$Z$104</xm:f>
          </x14:formula1>
          <xm:sqref>B43:B49</xm:sqref>
        </x14:dataValidation>
        <x14:dataValidation type="list" allowBlank="1" showInputMessage="1" showErrorMessage="1" xr:uid="{9AC83C2D-622F-42ED-B863-4389C717424C}">
          <x14:formula1>
            <xm:f>'Diesel consumption for field op'!$B$4:$B$78</xm:f>
          </x14:formula1>
          <xm:sqref>C95:C103</xm:sqref>
        </x14:dataValidation>
        <x14:dataValidation type="list" allowBlank="1" showInputMessage="1" showErrorMessage="1" xr:uid="{2A8A61CB-EBF6-42E1-A769-B06BEABE04ED}">
          <x14:formula1>
            <xm:f>Other_tabels!$X$5:$X$22</xm:f>
          </x14:formula1>
          <xm:sqref>C70:C78</xm:sqref>
        </x14:dataValidation>
        <x14:dataValidation type="list" allowBlank="1" showInputMessage="1" showErrorMessage="1" xr:uid="{D6C00DA5-D16A-403A-B5E3-BF3EB49FBE33}">
          <x14:formula1>
            <xm:f>Other_tabels!$A$5:$A$50</xm:f>
          </x14:formula1>
          <xm:sqref>C19 C21</xm:sqref>
        </x14:dataValidation>
        <x14:dataValidation type="list" allowBlank="1" showInputMessage="1" showErrorMessage="1" xr:uid="{6CEB3A2E-3C04-414D-9A9B-72C3C3FA2BB6}">
          <x14:formula1>
            <xm:f>Biomass_pool_output_Field_modul!$A$3:$A$100</xm:f>
          </x14:formula1>
          <xm:sqref>B12:B18</xm:sqref>
        </x14:dataValidation>
        <x14:dataValidation type="list" allowBlank="1" showInputMessage="1" showErrorMessage="1" xr:uid="{E0CD45F4-ED6C-4F53-AADE-90A639518F7C}">
          <x14:formula1>
            <xm:f>Other_tabels!$Q$5:$Q$13</xm:f>
          </x14:formula1>
          <xm:sqref>D54:D68</xm:sqref>
        </x14:dataValidation>
        <x14:dataValidation type="list" allowBlank="1" showInputMessage="1" showErrorMessage="1" xr:uid="{C1699E00-3915-48C9-AE91-BC83D34916EB}">
          <x14:formula1>
            <xm:f>Other_tabels!$V$5:$V$6</xm:f>
          </x14:formula1>
          <xm:sqref>E54:E68</xm:sqref>
        </x14:dataValidation>
        <x14:dataValidation type="list" allowBlank="1" showInputMessage="1" showErrorMessage="1" xr:uid="{D3D5DD85-EDF3-4433-BAA4-F1B174BEE044}">
          <x14:formula1>
            <xm:f>'Processed products'!$B$5:$B$103</xm:f>
          </x14:formula1>
          <xm:sqref>B23:B30</xm:sqref>
        </x14:dataValidation>
        <x14:dataValidation type="list" allowBlank="1" showInputMessage="1" showErrorMessage="1" xr:uid="{3B8C0DA4-BFF6-43E6-8D07-E1CCBE5F2871}">
          <x14:formula1>
            <xm:f>'Processed products'!$AJ$5:$AJ$239</xm:f>
          </x14:formula1>
          <xm:sqref>B33:B38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E109"/>
  <sheetViews>
    <sheetView workbookViewId="0">
      <selection activeCell="F12" sqref="F12"/>
    </sheetView>
  </sheetViews>
  <sheetFormatPr defaultRowHeight="14.4" x14ac:dyDescent="0.3"/>
  <cols>
    <col min="1" max="1" width="39.33203125" customWidth="1"/>
    <col min="2" max="2" width="35.6640625" customWidth="1"/>
    <col min="3" max="3" width="22.109375"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47" max="47" width="9.5546875" bestFit="1" customWidth="1"/>
    <col min="53" max="53" width="20.664062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ht="15" customHeight="1"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5</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302</v>
      </c>
      <c r="C5" s="225"/>
      <c r="E5" s="10"/>
      <c r="F5" s="10">
        <v>1</v>
      </c>
      <c r="G5" s="10"/>
      <c r="H5" s="10"/>
      <c r="I5" s="10"/>
      <c r="J5" s="10">
        <v>1</v>
      </c>
      <c r="K5" s="10">
        <v>1</v>
      </c>
      <c r="L5" s="10">
        <v>1</v>
      </c>
      <c r="M5" s="10">
        <v>1</v>
      </c>
    </row>
    <row r="6" spans="1:24" x14ac:dyDescent="0.3">
      <c r="A6" s="20" t="s">
        <v>3</v>
      </c>
      <c r="B6" s="224" t="s">
        <v>109</v>
      </c>
      <c r="C6" s="225"/>
    </row>
    <row r="7" spans="1:24" ht="14.4" customHeight="1" x14ac:dyDescent="0.3">
      <c r="A7" s="218" t="s">
        <v>53</v>
      </c>
      <c r="B7" s="219" t="s">
        <v>131</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311</v>
      </c>
      <c r="C12" s="34" t="s">
        <v>33</v>
      </c>
      <c r="D12" s="11">
        <v>1</v>
      </c>
      <c r="Q12" s="66">
        <f>(IF($B12="","0",VLOOKUP($B12,Biomass_pool_output_Field_modul!$A$3:$G$100,7,FALSE)))</f>
        <v>850.05419244301197</v>
      </c>
      <c r="R12" s="55"/>
      <c r="S12" s="34">
        <f>(IF($B12="","0",VLOOKUP($B12,Biomass_pool_output_Field_modul!$A$3:$F$100,2,FALSE)))*D12</f>
        <v>450</v>
      </c>
      <c r="T12" s="34">
        <f>(IF($B12="","0",VLOOKUP($B12,Biomass_pool_output_Field_modul!$A$3:$F$100,3,FALSE)))*D12</f>
        <v>6.5171805068514397</v>
      </c>
      <c r="U12" s="34">
        <f>(IF($B12="","0",VLOOKUP($B12,Biomass_pool_output_Field_modul!$A$3:$F$100,4,FALSE)))*D12</f>
        <v>0.90014256800446502</v>
      </c>
      <c r="V12" s="34">
        <f>(IF($B12="","0",VLOOKUP($B12,Biomass_pool_output_Field_modul!$A$3:$F$100,5,FALSE)))*D12</f>
        <v>16.3043607236127</v>
      </c>
      <c r="W12" s="34">
        <f>(IF($B12="","0",VLOOKUP($B12,Biomass_pool_output_Field_modul!$A$3:$F$100,6,FALSE)))*D12</f>
        <v>18.237659713728799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850.05419244301197</v>
      </c>
      <c r="R20" s="55"/>
      <c r="S20" s="34">
        <f>SUM(S12:S18)</f>
        <v>450</v>
      </c>
      <c r="T20" s="34">
        <f>SUM(T12:T18)</f>
        <v>6.5171805068514397</v>
      </c>
      <c r="U20" s="34">
        <f>SUM(U12:U18)</f>
        <v>0.90014256800446502</v>
      </c>
      <c r="V20" s="34">
        <f t="shared" ref="V20:W20" si="0">SUM(V12:V18)</f>
        <v>16.3043607236127</v>
      </c>
      <c r="W20" s="34">
        <f t="shared" si="0"/>
        <v>18.237659713728799</v>
      </c>
      <c r="BB20" t="str">
        <f>A4</f>
        <v>ID-nummer</v>
      </c>
      <c r="BC20">
        <f>B4</f>
        <v>5</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Pyrolysis_straw_conv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53" si="1">$BC$20</f>
        <v>5</v>
      </c>
      <c r="BA22" t="str">
        <f t="shared" ref="BA22:BA53" si="2">$BC$21</f>
        <v>Pyrolysis_straw_conv</v>
      </c>
      <c r="BB22" t="s">
        <v>73</v>
      </c>
      <c r="BC22" t="str">
        <f t="shared" ref="BC22" si="3">$B$12</f>
        <v>Straw_conv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5</v>
      </c>
      <c r="BA23" t="str">
        <f t="shared" si="2"/>
        <v>Pyrolysis_straw_conv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5</v>
      </c>
      <c r="BA24" t="str">
        <f t="shared" si="2"/>
        <v>Pyrolysis_straw_conv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5</v>
      </c>
      <c r="BA25" t="str">
        <f t="shared" si="2"/>
        <v>Pyrolysis_straw_conv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5</v>
      </c>
      <c r="BA26" t="str">
        <f t="shared" si="2"/>
        <v>Pyrolysis_straw_conv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5</v>
      </c>
      <c r="BA27" t="str">
        <f t="shared" si="2"/>
        <v>Pyrolysis_straw_conv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5</v>
      </c>
      <c r="BA28" t="str">
        <f t="shared" si="2"/>
        <v>Pyrolysis_straw_conv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5</v>
      </c>
      <c r="BA29" t="str">
        <f t="shared" si="2"/>
        <v>Pyrolysis_straw_conv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5</v>
      </c>
      <c r="BA30" t="str">
        <f t="shared" si="2"/>
        <v>Pyrolysis_straw_conv</v>
      </c>
      <c r="BB30" t="s">
        <v>171</v>
      </c>
      <c r="BC30">
        <f>$B$24</f>
        <v>0</v>
      </c>
      <c r="BD30" t="str">
        <f t="shared" ref="BD30:BD35" si="17">C23</f>
        <v>Kg</v>
      </c>
      <c r="BE30" s="81">
        <f t="shared" ref="BE30:BE35" si="18">O23</f>
        <v>0</v>
      </c>
    </row>
    <row r="31" spans="1:57" x14ac:dyDescent="0.3">
      <c r="Y31" s="68"/>
      <c r="Z31" s="68"/>
      <c r="AA31" s="68"/>
      <c r="AB31" s="68"/>
      <c r="AC31" s="68"/>
      <c r="AS31" s="81"/>
      <c r="AZ31">
        <f t="shared" si="1"/>
        <v>5</v>
      </c>
      <c r="BA31" t="str">
        <f t="shared" si="2"/>
        <v>Pyrolysis_straw_conv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5</v>
      </c>
      <c r="BA32" t="str">
        <f t="shared" si="2"/>
        <v>Pyrolysis_straw_conv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5</v>
      </c>
      <c r="BA33" t="str">
        <f t="shared" si="2"/>
        <v>Pyrolysis_straw_conv</v>
      </c>
      <c r="BB33" t="s">
        <v>171</v>
      </c>
      <c r="BC33">
        <f>$B$27</f>
        <v>0</v>
      </c>
      <c r="BD33" t="str">
        <f t="shared" si="17"/>
        <v>Kg</v>
      </c>
      <c r="BE33" s="81">
        <f t="shared" si="18"/>
        <v>0</v>
      </c>
    </row>
    <row r="34" spans="1:57" x14ac:dyDescent="0.3">
      <c r="A34" s="23" t="s">
        <v>153</v>
      </c>
      <c r="B34" s="24" t="s">
        <v>110</v>
      </c>
      <c r="C34" s="34" t="s">
        <v>33</v>
      </c>
      <c r="D34" s="65">
        <v>0.26</v>
      </c>
      <c r="E34" s="34" t="str">
        <f>IF(B34="","",VLOOKUP(B34,'Processed products'!$AJ$5:$AM$239,2,FALSE))</f>
        <v>Biochar_conv</v>
      </c>
      <c r="F34" s="34" t="str">
        <f>IF(B34="","",VLOOKUP(B34,'Processed products'!$AJ$5:$AM$239,3,FALSE))</f>
        <v>Soil_input_biochar_conv</v>
      </c>
      <c r="G34" s="34" t="str">
        <f>IF(B34="","",VLOOKUP(B34,'Processed products'!$AJ$5:$AM$239,4,FALSE))</f>
        <v>Field_application</v>
      </c>
      <c r="I34" s="76">
        <v>0.39500000000000002</v>
      </c>
      <c r="J34" s="76">
        <v>0.22500000000000001</v>
      </c>
      <c r="K34" s="76">
        <v>0.54600000000000004</v>
      </c>
      <c r="L34" s="76">
        <v>0.91800000000000004</v>
      </c>
      <c r="M34" s="76">
        <v>0.38</v>
      </c>
      <c r="O34" s="64">
        <f t="shared" si="20"/>
        <v>0.26</v>
      </c>
      <c r="P34" s="59"/>
      <c r="Q34" s="66">
        <f>(IF($B34="","",VLOOKUP($B34,'Processed products'!AJ5:AN239,5,FALSE)))</f>
        <v>981.2</v>
      </c>
      <c r="AK34" s="62">
        <f>IF($D34="","",(S20*I34))</f>
        <v>177.75</v>
      </c>
      <c r="AL34" s="62">
        <f>IF($D34="","",(T20*J34))</f>
        <v>1.466365614041574</v>
      </c>
      <c r="AM34" s="62">
        <f>IF($D34="","",(U20*K34))</f>
        <v>0.49147784213043794</v>
      </c>
      <c r="AN34" s="62">
        <f>IF($D34="","",(V20*L34))</f>
        <v>14.967403144276458</v>
      </c>
      <c r="AO34" s="62">
        <f>IF($D34="","",(W20*M34))</f>
        <v>6.9303106912169437</v>
      </c>
      <c r="AQ34" s="62">
        <f t="shared" si="21"/>
        <v>683.65384615384608</v>
      </c>
      <c r="AR34" s="62">
        <f t="shared" si="21"/>
        <v>5.6398677463137457</v>
      </c>
      <c r="AS34" s="62">
        <f t="shared" si="21"/>
        <v>1.8902993928093765</v>
      </c>
      <c r="AT34" s="62">
        <f t="shared" si="21"/>
        <v>57.566935170294066</v>
      </c>
      <c r="AU34" s="62">
        <f t="shared" si="21"/>
        <v>26.655041120065164</v>
      </c>
      <c r="AZ34">
        <f t="shared" si="1"/>
        <v>5</v>
      </c>
      <c r="BA34" t="str">
        <f t="shared" si="2"/>
        <v>Pyrolysis_straw_conv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62" t="str">
        <f>IF($D35="","",(S20*I35))</f>
        <v/>
      </c>
      <c r="AL35" s="62" t="str">
        <f>IF($D35="","",(T20*J35))</f>
        <v/>
      </c>
      <c r="AM35" s="62" t="str">
        <f>IF($D35="","",(U20*K35))</f>
        <v/>
      </c>
      <c r="AN35" s="62" t="str">
        <f>IF($D35="","",(V20*L35))</f>
        <v/>
      </c>
      <c r="AO35" s="62" t="str">
        <f>IF($D35="","",(W20*M35))</f>
        <v/>
      </c>
      <c r="AQ35" s="62" t="str">
        <f t="shared" si="21"/>
        <v/>
      </c>
      <c r="AR35" s="62" t="str">
        <f t="shared" si="21"/>
        <v/>
      </c>
      <c r="AS35" s="62" t="str">
        <f t="shared" si="21"/>
        <v/>
      </c>
      <c r="AT35" s="62" t="str">
        <f t="shared" si="21"/>
        <v/>
      </c>
      <c r="AU35" s="62" t="str">
        <f t="shared" si="21"/>
        <v/>
      </c>
      <c r="AZ35">
        <f t="shared" si="1"/>
        <v>5</v>
      </c>
      <c r="BA35" t="str">
        <f t="shared" si="2"/>
        <v>Pyrolysis_straw_conv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62" t="str">
        <f>IF($D36="","",(S20*I36))</f>
        <v/>
      </c>
      <c r="AL36" s="62" t="str">
        <f>IF($D36="","",(T20*J36))</f>
        <v/>
      </c>
      <c r="AM36" s="62" t="str">
        <f>IF($D36="","",(U20*K36))</f>
        <v/>
      </c>
      <c r="AN36" s="62" t="str">
        <f>IF($D36="","",(V20*L36))</f>
        <v/>
      </c>
      <c r="AO36" s="62" t="str">
        <f>IF($D36="","",(W20*M36))</f>
        <v/>
      </c>
      <c r="AQ36" s="62" t="str">
        <f t="shared" si="21"/>
        <v/>
      </c>
      <c r="AR36" s="62" t="str">
        <f t="shared" si="21"/>
        <v/>
      </c>
      <c r="AS36" s="62" t="str">
        <f t="shared" si="21"/>
        <v/>
      </c>
      <c r="AT36" s="62" t="str">
        <f t="shared" si="21"/>
        <v/>
      </c>
      <c r="AU36" s="62" t="str">
        <f t="shared" si="21"/>
        <v/>
      </c>
      <c r="AZ36">
        <f t="shared" si="1"/>
        <v>5</v>
      </c>
      <c r="BA36" t="str">
        <f t="shared" si="2"/>
        <v>Pyrolysis_straw_conv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62" t="str">
        <f>IF($D37="","",(S20*I37))</f>
        <v/>
      </c>
      <c r="AL37" s="62" t="str">
        <f>IF($D37="","",(T20*J37))</f>
        <v/>
      </c>
      <c r="AM37" s="62" t="str">
        <f>IF($D37="","",(U20*K37))</f>
        <v/>
      </c>
      <c r="AN37" s="62" t="str">
        <f>IF($D37="","",(V20*L37))</f>
        <v/>
      </c>
      <c r="AO37" s="62" t="str">
        <f>IF($D37="","",(W20*M37))</f>
        <v/>
      </c>
      <c r="AQ37" s="62" t="str">
        <f t="shared" si="21"/>
        <v/>
      </c>
      <c r="AR37" s="62" t="str">
        <f t="shared" si="21"/>
        <v/>
      </c>
      <c r="AS37" s="62" t="str">
        <f t="shared" si="21"/>
        <v/>
      </c>
      <c r="AT37" s="62" t="str">
        <f t="shared" si="21"/>
        <v/>
      </c>
      <c r="AU37" s="62" t="str">
        <f t="shared" si="21"/>
        <v/>
      </c>
      <c r="AZ37">
        <f t="shared" si="1"/>
        <v>5</v>
      </c>
      <c r="BA37" t="str">
        <f t="shared" si="2"/>
        <v>Pyrolysis_straw_conv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62" t="str">
        <f>IF($D38="","",(S20*I38))</f>
        <v/>
      </c>
      <c r="AL38" s="62" t="str">
        <f>IF($D38="","",(T20*J38))</f>
        <v/>
      </c>
      <c r="AM38" s="62" t="str">
        <f>IF($D38="","",(U20*K38))</f>
        <v/>
      </c>
      <c r="AN38" s="62" t="str">
        <f>IF($D38="","",(V20*L38))</f>
        <v/>
      </c>
      <c r="AO38" s="62" t="str">
        <f>IF($D38="","",(W20*M38))</f>
        <v/>
      </c>
      <c r="AQ38" s="62" t="str">
        <f t="shared" si="21"/>
        <v/>
      </c>
      <c r="AR38" s="62" t="str">
        <f t="shared" si="21"/>
        <v/>
      </c>
      <c r="AS38" s="62" t="str">
        <f t="shared" si="21"/>
        <v/>
      </c>
      <c r="AT38" s="62" t="str">
        <f t="shared" si="21"/>
        <v/>
      </c>
      <c r="AU38" s="62" t="str">
        <f t="shared" si="21"/>
        <v/>
      </c>
      <c r="AZ38">
        <f t="shared" si="1"/>
        <v>5</v>
      </c>
      <c r="BA38" t="str">
        <f t="shared" si="2"/>
        <v>Pyrolysis_straw_conv</v>
      </c>
      <c r="BB38" t="s">
        <v>172</v>
      </c>
      <c r="BC38">
        <f t="shared" si="22"/>
        <v>0</v>
      </c>
      <c r="BD38" t="str">
        <f>$AR$22</f>
        <v>N g/kg</v>
      </c>
      <c r="BE38" s="40" t="str">
        <f>AR33</f>
        <v/>
      </c>
    </row>
    <row r="39" spans="1:57" x14ac:dyDescent="0.3">
      <c r="A39" s="23" t="s">
        <v>125</v>
      </c>
      <c r="B39" s="90" t="s">
        <v>192</v>
      </c>
      <c r="C39" s="34" t="s">
        <v>33</v>
      </c>
      <c r="D39" s="65">
        <v>0.74</v>
      </c>
      <c r="E39" s="34" t="s">
        <v>205</v>
      </c>
      <c r="F39" s="34" t="s">
        <v>205</v>
      </c>
      <c r="G39" s="34" t="s">
        <v>205</v>
      </c>
      <c r="I39" s="76">
        <v>0.60499999999999998</v>
      </c>
      <c r="J39" s="76">
        <v>0.77500000000000002</v>
      </c>
      <c r="K39" s="76">
        <v>0.45400000000000001</v>
      </c>
      <c r="L39" s="76">
        <v>8.2000000000000003E-2</v>
      </c>
      <c r="M39" s="76">
        <v>0.62</v>
      </c>
      <c r="O39" s="64">
        <f>D39*$D$20</f>
        <v>0.74</v>
      </c>
      <c r="P39" s="59"/>
      <c r="Q39" s="91" t="s">
        <v>129</v>
      </c>
      <c r="S39" s="95">
        <v>100</v>
      </c>
      <c r="T39" s="96">
        <v>0</v>
      </c>
      <c r="U39" s="97">
        <v>0</v>
      </c>
      <c r="V39" s="95">
        <v>100</v>
      </c>
      <c r="W39" s="96">
        <v>0</v>
      </c>
      <c r="X39" s="96">
        <v>0</v>
      </c>
      <c r="Y39" s="96">
        <v>0</v>
      </c>
      <c r="Z39" s="97">
        <v>0</v>
      </c>
      <c r="AA39" s="95">
        <v>100</v>
      </c>
      <c r="AB39" s="97">
        <v>0</v>
      </c>
      <c r="AC39" s="95">
        <v>100</v>
      </c>
      <c r="AD39" s="97">
        <v>0</v>
      </c>
      <c r="AK39" s="62">
        <f>IF($D39="","",(S20*I39))</f>
        <v>272.25</v>
      </c>
      <c r="AL39" s="62">
        <f>IF($D39="","",(T20*J39))</f>
        <v>5.050814892809866</v>
      </c>
      <c r="AM39" s="62">
        <f>IF($D39="","",(U20*K39))</f>
        <v>0.40866472587402713</v>
      </c>
      <c r="AN39" s="62">
        <f>IF($D39="","",(V20*L39))</f>
        <v>1.3369575793362414</v>
      </c>
      <c r="AO39" s="62">
        <f>IF($D39="","",(W20*M39))</f>
        <v>11.307349022511856</v>
      </c>
      <c r="AQ39" s="62">
        <f t="shared" si="21"/>
        <v>367.90540540540542</v>
      </c>
      <c r="AR39" s="62">
        <f t="shared" si="21"/>
        <v>6.8254255308241429</v>
      </c>
      <c r="AS39" s="62">
        <f t="shared" si="21"/>
        <v>0.55224962955949608</v>
      </c>
      <c r="AT39" s="62">
        <f t="shared" si="21"/>
        <v>1.8066994315354612</v>
      </c>
      <c r="AU39" s="62">
        <f t="shared" si="21"/>
        <v>15.280201381772777</v>
      </c>
      <c r="AZ39">
        <f t="shared" si="1"/>
        <v>5</v>
      </c>
      <c r="BA39" t="str">
        <f t="shared" si="2"/>
        <v>Pyrolysis_straw_conv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62">
        <f>SUM(AK33:AK39)</f>
        <v>450</v>
      </c>
      <c r="AL40" s="62">
        <f t="shared" ref="AL40:AO40" si="24">SUM(AL33:AL39)</f>
        <v>6.5171805068514397</v>
      </c>
      <c r="AM40" s="62">
        <f t="shared" si="24"/>
        <v>0.90014256800446502</v>
      </c>
      <c r="AN40" s="62">
        <f t="shared" si="24"/>
        <v>16.3043607236127</v>
      </c>
      <c r="AO40" s="62">
        <f t="shared" si="24"/>
        <v>18.237659713728799</v>
      </c>
      <c r="AZ40">
        <f t="shared" si="1"/>
        <v>5</v>
      </c>
      <c r="BA40" t="str">
        <f t="shared" si="2"/>
        <v>Pyrolysis_straw_conv</v>
      </c>
      <c r="BB40" t="s">
        <v>172</v>
      </c>
      <c r="BC40">
        <f t="shared" si="22"/>
        <v>0</v>
      </c>
      <c r="BD40" t="str">
        <f>$AT$22</f>
        <v>K g/kg</v>
      </c>
      <c r="BE40" s="40" t="str">
        <f>AT33</f>
        <v/>
      </c>
    </row>
    <row r="41" spans="1:57" x14ac:dyDescent="0.3">
      <c r="C41" s="31"/>
      <c r="H41" s="226" t="s">
        <v>166</v>
      </c>
      <c r="I41" s="226"/>
      <c r="AJ41" s="43" t="s">
        <v>60</v>
      </c>
      <c r="AK41" s="62">
        <f>AK30+AK40</f>
        <v>450</v>
      </c>
      <c r="AL41" s="62">
        <f>AL30+AL40</f>
        <v>6.5171805068514397</v>
      </c>
      <c r="AM41" s="62">
        <f>AM30+AM40</f>
        <v>0.90014256800446502</v>
      </c>
      <c r="AN41" s="62">
        <f>AN30+AN40</f>
        <v>16.3043607236127</v>
      </c>
      <c r="AO41" s="62">
        <f>AO30+AO40</f>
        <v>18.237659713728799</v>
      </c>
      <c r="AQ41" s="40"/>
      <c r="AZ41">
        <f t="shared" si="1"/>
        <v>5</v>
      </c>
      <c r="BA41" t="str">
        <f t="shared" si="2"/>
        <v>Pyrolysis_straw_conv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5</v>
      </c>
      <c r="BA42" t="str">
        <f t="shared" si="2"/>
        <v>Pyrolysis_straw_conv</v>
      </c>
      <c r="BB42" t="s">
        <v>172</v>
      </c>
      <c r="BC42" t="str">
        <f>$B$34</f>
        <v>Biochar_halm_conv</v>
      </c>
      <c r="BD42" t="str">
        <f>C34</f>
        <v>Kg</v>
      </c>
      <c r="BE42" s="81">
        <f>O34</f>
        <v>0.26</v>
      </c>
    </row>
    <row r="43" spans="1:57" x14ac:dyDescent="0.3">
      <c r="A43" s="23" t="s">
        <v>24</v>
      </c>
      <c r="B43" s="65" t="s">
        <v>122</v>
      </c>
      <c r="C43" s="65" t="s">
        <v>115</v>
      </c>
      <c r="D43" s="63">
        <f>IF(C43="KWh",$AO$39*Other_tabels!$AI$5,IF(C43="MJ",$AO$39,0))</f>
        <v>3.1660577263033201</v>
      </c>
      <c r="E43" s="61">
        <v>25</v>
      </c>
      <c r="F43" s="63">
        <f>D43*(E43/100)</f>
        <v>0.79151443157583001</v>
      </c>
      <c r="G43" s="61">
        <v>32</v>
      </c>
      <c r="H43" s="63">
        <f>IF(C43="KWh",((D43-F43)*(G43/100)),"")</f>
        <v>0.75985385431279684</v>
      </c>
      <c r="I43" s="63" t="str">
        <f>IF(C43="MJ",((D43-F43)*(G43/100)),"")</f>
        <v/>
      </c>
      <c r="AE43" s="40"/>
      <c r="AS43" s="40"/>
      <c r="AZ43">
        <f t="shared" si="1"/>
        <v>5</v>
      </c>
      <c r="BA43" t="str">
        <f t="shared" si="2"/>
        <v>Pyrolysis_straw_conv</v>
      </c>
      <c r="BB43" t="s">
        <v>172</v>
      </c>
      <c r="BC43" t="str">
        <f t="shared" ref="BC43:BC47" si="25">$B$34</f>
        <v>Biochar_halm_conv</v>
      </c>
      <c r="BD43" t="str">
        <f>$AQ$22</f>
        <v>C g/kg</v>
      </c>
      <c r="BE43" s="40">
        <f>AQ34</f>
        <v>683.65384615384608</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5</v>
      </c>
      <c r="BA44" t="str">
        <f t="shared" si="2"/>
        <v>Pyrolysis_straw_conv</v>
      </c>
      <c r="BB44" t="s">
        <v>172</v>
      </c>
      <c r="BC44" t="str">
        <f t="shared" si="25"/>
        <v>Biochar_halm_conv</v>
      </c>
      <c r="BD44" t="str">
        <f>$AR$22</f>
        <v>N g/kg</v>
      </c>
      <c r="BE44" s="40">
        <f>AR34</f>
        <v>5.6398677463137457</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5</v>
      </c>
      <c r="BA45" t="str">
        <f t="shared" si="2"/>
        <v>Pyrolysis_straw_conv</v>
      </c>
      <c r="BB45" t="s">
        <v>172</v>
      </c>
      <c r="BC45" t="str">
        <f t="shared" si="25"/>
        <v>Biochar_halm_conv</v>
      </c>
      <c r="BD45" s="40" t="str">
        <f>$AS$22</f>
        <v>P g/kg</v>
      </c>
      <c r="BE45" s="40">
        <f>AS34</f>
        <v>1.8902993928093765</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5</v>
      </c>
      <c r="BA46" t="str">
        <f t="shared" si="2"/>
        <v>Pyrolysis_straw_conv</v>
      </c>
      <c r="BB46" t="s">
        <v>172</v>
      </c>
      <c r="BC46" t="str">
        <f t="shared" si="25"/>
        <v>Biochar_halm_conv</v>
      </c>
      <c r="BD46" t="str">
        <f>$AT$22</f>
        <v>K g/kg</v>
      </c>
      <c r="BE46" s="40">
        <f>AT34</f>
        <v>57.566935170294066</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5</v>
      </c>
      <c r="BA47" t="str">
        <f t="shared" si="2"/>
        <v>Pyrolysis_straw_conv</v>
      </c>
      <c r="BB47" t="s">
        <v>172</v>
      </c>
      <c r="BC47" t="str">
        <f t="shared" si="25"/>
        <v>Biochar_halm_conv</v>
      </c>
      <c r="BD47" t="str">
        <f>$AU$22</f>
        <v>BE MJ/kg</v>
      </c>
      <c r="BE47" s="40">
        <f>AU34</f>
        <v>26.655041120065164</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5</v>
      </c>
      <c r="BA48" t="str">
        <f t="shared" si="2"/>
        <v>Pyrolysis_straw_conv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5</v>
      </c>
      <c r="BA49" t="str">
        <f t="shared" si="2"/>
        <v>Pyrolysis_straw_conv</v>
      </c>
      <c r="BB49" t="s">
        <v>172</v>
      </c>
      <c r="BC49">
        <f t="shared" ref="BC49:BC53" si="29">$B$35</f>
        <v>0</v>
      </c>
      <c r="BD49" t="str">
        <f>$AQ$22</f>
        <v>C g/kg</v>
      </c>
      <c r="BE49" s="40" t="str">
        <f>AQ35</f>
        <v/>
      </c>
    </row>
    <row r="50" spans="1:57" x14ac:dyDescent="0.3">
      <c r="A50" s="23" t="s">
        <v>54</v>
      </c>
      <c r="B50" s="30"/>
      <c r="D50" s="40"/>
      <c r="F50" s="40"/>
      <c r="H50" s="63">
        <f>SUM(H43:H49)</f>
        <v>0.75985385431279684</v>
      </c>
      <c r="I50" s="63">
        <f>SUM(I43:I49)</f>
        <v>0</v>
      </c>
      <c r="AS50" s="40"/>
      <c r="AZ50">
        <f t="shared" si="1"/>
        <v>5</v>
      </c>
      <c r="BA50" t="str">
        <f t="shared" si="2"/>
        <v>Pyrolysis_straw_conv</v>
      </c>
      <c r="BB50" t="s">
        <v>172</v>
      </c>
      <c r="BC50">
        <f t="shared" si="29"/>
        <v>0</v>
      </c>
      <c r="BD50" t="str">
        <f>$AR$22</f>
        <v>N g/kg</v>
      </c>
      <c r="BE50" s="40" t="str">
        <f>AR35</f>
        <v/>
      </c>
    </row>
    <row r="51" spans="1:57" x14ac:dyDescent="0.3">
      <c r="AR51" s="40"/>
      <c r="AS51" s="40"/>
      <c r="AZ51">
        <f t="shared" si="1"/>
        <v>5</v>
      </c>
      <c r="BA51" t="str">
        <f t="shared" si="2"/>
        <v>Pyrolysis_straw_conv</v>
      </c>
      <c r="BB51" t="s">
        <v>172</v>
      </c>
      <c r="BC51">
        <f t="shared" si="29"/>
        <v>0</v>
      </c>
      <c r="BD51" s="40" t="str">
        <f>$AS$22</f>
        <v>P g/kg</v>
      </c>
      <c r="BE51" s="40" t="str">
        <f>AS35</f>
        <v/>
      </c>
    </row>
    <row r="52" spans="1:57" ht="17.399999999999999" x14ac:dyDescent="0.3">
      <c r="A52" s="37" t="s">
        <v>119</v>
      </c>
      <c r="O52" s="37" t="s">
        <v>102</v>
      </c>
      <c r="P52" s="37"/>
      <c r="AS52" s="40"/>
      <c r="AZ52">
        <f t="shared" si="1"/>
        <v>5</v>
      </c>
      <c r="BA52" t="str">
        <f t="shared" si="2"/>
        <v>Pyrolysis_straw_conv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5</v>
      </c>
      <c r="BA53" t="str">
        <f t="shared" si="2"/>
        <v>Pyrolysis_straw_conv</v>
      </c>
      <c r="BB53" t="s">
        <v>172</v>
      </c>
      <c r="BC53">
        <f t="shared" si="29"/>
        <v>0</v>
      </c>
      <c r="BD53" t="str">
        <f>$AU$22</f>
        <v>BE MJ/kg</v>
      </c>
      <c r="BE53" s="40" t="str">
        <f>AU35</f>
        <v/>
      </c>
    </row>
    <row r="54" spans="1:57" x14ac:dyDescent="0.3">
      <c r="A54" s="23" t="s">
        <v>34</v>
      </c>
      <c r="B54" s="49" t="s">
        <v>311</v>
      </c>
      <c r="C54" s="24">
        <v>5</v>
      </c>
      <c r="D54" s="16" t="s">
        <v>48</v>
      </c>
      <c r="E54" s="16" t="s">
        <v>16</v>
      </c>
      <c r="F54" s="10">
        <v>100</v>
      </c>
      <c r="K54" s="63">
        <f>IF(B54="",0,((((VLOOKUP(B54,$B$12:$D$18,3,FALSE))/1000)*C54)/(VLOOKUP(B54,$B$12:$Q$18,16,FALSE)/1000))*(F54/100))</f>
        <v>5.8819779308778627E-3</v>
      </c>
      <c r="L54" s="63">
        <f>IF(E54="Diesel",VLOOKUP(D54,Other_tabels!$Q$5:$T$13,2,FALSE)*K54,0)</f>
        <v>1.1763955861755727E-3</v>
      </c>
      <c r="O54" s="36" t="str">
        <f>Other_tabels!Q5</f>
        <v>Traktor</v>
      </c>
      <c r="P54" s="55"/>
      <c r="Q54" s="63" cm="1">
        <f t="array" ref="Q54">SUMPRODUCT(($D$54:$D$67=O54)*$L$54:$L$67)</f>
        <v>1.1763955861755727E-3</v>
      </c>
      <c r="R54" s="63">
        <f t="shared" ref="R54:R62" si="30">IF(O54="","0",SUMPRODUCT(($D$54:$D$67=O54)*$K$54:$K$67))</f>
        <v>5.8819779308778627E-3</v>
      </c>
      <c r="S54" s="63">
        <f>IF(O54="Traktor",0,(R54*VLOOKUP(O54,Other_tabels!Q5:T13,2,FALSE))/1000)</f>
        <v>0</v>
      </c>
      <c r="AR54" s="81"/>
      <c r="AS54" s="40"/>
      <c r="AZ54">
        <f t="shared" ref="AZ54:AZ100" si="31">$BC$20</f>
        <v>5</v>
      </c>
      <c r="BA54" t="str">
        <f t="shared" ref="BA54:BA100" si="32">$BC$21</f>
        <v>Pyrolysis_straw_conv</v>
      </c>
      <c r="BB54" t="s">
        <v>172</v>
      </c>
      <c r="BC54">
        <f>$B$36</f>
        <v>0</v>
      </c>
      <c r="BD54" s="81" t="str">
        <f>C36</f>
        <v>Kg</v>
      </c>
      <c r="BE54" s="40">
        <f>O36</f>
        <v>0</v>
      </c>
    </row>
    <row r="55" spans="1:57" x14ac:dyDescent="0.3">
      <c r="A55" s="23" t="s">
        <v>35</v>
      </c>
      <c r="B55" s="49" t="s">
        <v>311</v>
      </c>
      <c r="C55" s="24">
        <v>20</v>
      </c>
      <c r="D55" s="16" t="s">
        <v>105</v>
      </c>
      <c r="E55" s="16" t="s">
        <v>87</v>
      </c>
      <c r="F55" s="10">
        <v>100</v>
      </c>
      <c r="K55" s="63">
        <f t="shared" ref="K55:K67" si="33">IF(B55="",0,((((VLOOKUP(B55,$B$12:$D$18,3,FALSE))/1000)*C55)/(VLOOKUP(B55,$B$12:$Q$18,16,FALSE)/1000))*(F55/100))</f>
        <v>2.3527911723511451E-2</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31"/>
        <v>5</v>
      </c>
      <c r="BA55" t="str">
        <f t="shared" si="32"/>
        <v>Pyrolysis_straw_conv</v>
      </c>
      <c r="BB55" t="s">
        <v>172</v>
      </c>
      <c r="BC55">
        <f t="shared" ref="BC55:BC59" si="34">$B$36</f>
        <v>0</v>
      </c>
      <c r="BD55" t="str">
        <f>$AQ$22</f>
        <v>C g/kg</v>
      </c>
      <c r="BE55" s="40" t="str">
        <f>AQ36</f>
        <v/>
      </c>
    </row>
    <row r="56" spans="1:57" x14ac:dyDescent="0.3">
      <c r="A56" s="23" t="s">
        <v>36</v>
      </c>
      <c r="B56" s="49"/>
      <c r="C56" s="24"/>
      <c r="D56" s="16"/>
      <c r="E56" s="16"/>
      <c r="F56" s="10">
        <v>100</v>
      </c>
      <c r="K56" s="63">
        <f t="shared" si="33"/>
        <v>0</v>
      </c>
      <c r="L56" s="63">
        <f>IF(E56="Diesel",VLOOKUP(D56,Other_tabels!$Q$5:$T$13,2,FALSE)*K56,0)</f>
        <v>0</v>
      </c>
      <c r="O56" s="36" t="str">
        <f>Other_tabels!Q7</f>
        <v>Lastbil 10-20 T</v>
      </c>
      <c r="P56" s="55"/>
      <c r="Q56" s="63" cm="1">
        <f t="array" ref="Q56">SUMPRODUCT(($D$54:$D$67=O56)*$L$54:$L$67)</f>
        <v>0</v>
      </c>
      <c r="R56" s="63">
        <f t="shared" si="30"/>
        <v>2.3527911723511451E-2</v>
      </c>
      <c r="S56" s="63">
        <f>IF(O56="Traktor",0,(R56*VLOOKUP(O56,Other_tabels!Q7:T15,2,FALSE))/1000)</f>
        <v>5.9760895777719088E-3</v>
      </c>
      <c r="AS56" s="40"/>
      <c r="AZ56">
        <f t="shared" si="31"/>
        <v>5</v>
      </c>
      <c r="BA56" t="str">
        <f t="shared" si="32"/>
        <v>Pyrolysis_straw_conv</v>
      </c>
      <c r="BB56" t="s">
        <v>172</v>
      </c>
      <c r="BC56">
        <f t="shared" si="34"/>
        <v>0</v>
      </c>
      <c r="BD56" t="str">
        <f>$AR$22</f>
        <v>N g/kg</v>
      </c>
      <c r="BE56" s="40" t="str">
        <f>AR36</f>
        <v/>
      </c>
    </row>
    <row r="57" spans="1:57" x14ac:dyDescent="0.3">
      <c r="A57" s="23" t="s">
        <v>37</v>
      </c>
      <c r="B57" s="49"/>
      <c r="C57" s="24"/>
      <c r="D57" s="16"/>
      <c r="E57" s="16"/>
      <c r="F57" s="10">
        <v>100</v>
      </c>
      <c r="K57" s="63">
        <f t="shared" si="33"/>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31"/>
        <v>5</v>
      </c>
      <c r="BA57" t="str">
        <f t="shared" si="32"/>
        <v>Pyrolysis_straw_conv</v>
      </c>
      <c r="BB57" t="s">
        <v>172</v>
      </c>
      <c r="BC57">
        <f t="shared" si="34"/>
        <v>0</v>
      </c>
      <c r="BD57" s="40" t="str">
        <f>$AS$22</f>
        <v>P g/kg</v>
      </c>
      <c r="BE57" s="40" t="str">
        <f>AS36</f>
        <v/>
      </c>
    </row>
    <row r="58" spans="1:57" x14ac:dyDescent="0.3">
      <c r="A58" s="23" t="s">
        <v>71</v>
      </c>
      <c r="B58" s="49"/>
      <c r="C58" s="24"/>
      <c r="D58" s="16"/>
      <c r="E58" s="16"/>
      <c r="F58" s="10">
        <v>100</v>
      </c>
      <c r="K58" s="63">
        <f t="shared" si="33"/>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31"/>
        <v>5</v>
      </c>
      <c r="BA58" t="str">
        <f t="shared" si="32"/>
        <v>Pyrolysis_straw_conv</v>
      </c>
      <c r="BB58" t="s">
        <v>172</v>
      </c>
      <c r="BC58">
        <f t="shared" si="34"/>
        <v>0</v>
      </c>
      <c r="BD58" t="str">
        <f>$AT$22</f>
        <v>K g/kg</v>
      </c>
      <c r="BE58" s="40" t="str">
        <f>AT36</f>
        <v/>
      </c>
    </row>
    <row r="59" spans="1:57" x14ac:dyDescent="0.3">
      <c r="A59" s="23" t="s">
        <v>72</v>
      </c>
      <c r="B59" s="49"/>
      <c r="C59" s="24"/>
      <c r="D59" s="16"/>
      <c r="E59" s="16"/>
      <c r="F59" s="10">
        <v>100</v>
      </c>
      <c r="K59" s="63">
        <f t="shared" si="33"/>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31"/>
        <v>5</v>
      </c>
      <c r="BA59" t="str">
        <f t="shared" si="32"/>
        <v>Pyrolysis_straw_conv</v>
      </c>
      <c r="BB59" t="s">
        <v>172</v>
      </c>
      <c r="BC59">
        <f t="shared" si="34"/>
        <v>0</v>
      </c>
      <c r="BD59" t="str">
        <f>$AU$22</f>
        <v>BE MJ/kg</v>
      </c>
      <c r="BE59" s="40" t="str">
        <f>AU36</f>
        <v/>
      </c>
    </row>
    <row r="60" spans="1:57" x14ac:dyDescent="0.3">
      <c r="A60" s="23" t="s">
        <v>38</v>
      </c>
      <c r="B60" s="49"/>
      <c r="C60" s="24"/>
      <c r="D60" s="16"/>
      <c r="E60" s="16"/>
      <c r="F60" s="10">
        <v>100</v>
      </c>
      <c r="K60" s="63">
        <f t="shared" si="33"/>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31"/>
        <v>5</v>
      </c>
      <c r="BA60" t="str">
        <f t="shared" si="32"/>
        <v>Pyrolysis_straw_conv</v>
      </c>
      <c r="BB60" t="s">
        <v>172</v>
      </c>
      <c r="BC60">
        <f>$B$37</f>
        <v>0</v>
      </c>
      <c r="BD60" s="81" t="str">
        <f>C37</f>
        <v>Kg</v>
      </c>
      <c r="BE60" s="40">
        <f>O37</f>
        <v>0</v>
      </c>
    </row>
    <row r="61" spans="1:57" x14ac:dyDescent="0.3">
      <c r="A61" s="23" t="s">
        <v>39</v>
      </c>
      <c r="B61" s="49"/>
      <c r="C61" s="24"/>
      <c r="D61" s="16"/>
      <c r="E61" s="16"/>
      <c r="F61" s="10">
        <v>100</v>
      </c>
      <c r="K61" s="63">
        <f t="shared" si="33"/>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31"/>
        <v>5</v>
      </c>
      <c r="BA61" t="str">
        <f t="shared" si="32"/>
        <v>Pyrolysis_straw_conv</v>
      </c>
      <c r="BB61" t="s">
        <v>172</v>
      </c>
      <c r="BC61">
        <f t="shared" ref="BC61:BC65" si="35">$B$37</f>
        <v>0</v>
      </c>
      <c r="BD61" t="str">
        <f>$AQ$22</f>
        <v>C g/kg</v>
      </c>
      <c r="BE61" s="40" t="str">
        <f>AQ37</f>
        <v/>
      </c>
    </row>
    <row r="62" spans="1:57" x14ac:dyDescent="0.3">
      <c r="A62" s="23" t="s">
        <v>40</v>
      </c>
      <c r="B62" s="49"/>
      <c r="C62" s="24"/>
      <c r="D62" s="16"/>
      <c r="E62" s="16"/>
      <c r="F62" s="10">
        <v>100</v>
      </c>
      <c r="K62" s="63">
        <f t="shared" si="33"/>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31"/>
        <v>5</v>
      </c>
      <c r="BA62" t="str">
        <f t="shared" si="32"/>
        <v>Pyrolysis_straw_conv</v>
      </c>
      <c r="BB62" t="s">
        <v>172</v>
      </c>
      <c r="BC62">
        <f t="shared" si="35"/>
        <v>0</v>
      </c>
      <c r="BD62" t="str">
        <f>$AR$22</f>
        <v>N g/kg</v>
      </c>
      <c r="BE62" s="40" t="str">
        <f>AR37</f>
        <v/>
      </c>
    </row>
    <row r="63" spans="1:57" x14ac:dyDescent="0.3">
      <c r="A63" s="23" t="s">
        <v>79</v>
      </c>
      <c r="B63" s="49"/>
      <c r="C63" s="24"/>
      <c r="D63" s="16"/>
      <c r="E63" s="16"/>
      <c r="F63" s="10">
        <v>100</v>
      </c>
      <c r="K63" s="63">
        <f t="shared" si="33"/>
        <v>0</v>
      </c>
      <c r="L63" s="63">
        <f>IF(E63="Diesel",VLOOKUP(D63,Other_tabels!$Q$5:$T$13,2,FALSE)*K63,0)</f>
        <v>0</v>
      </c>
      <c r="O63" s="74" t="s">
        <v>54</v>
      </c>
      <c r="P63" s="56"/>
      <c r="Q63" s="73">
        <f>SUM(Q54:Q62)</f>
        <v>1.1763955861755727E-3</v>
      </c>
      <c r="R63" s="72"/>
      <c r="S63" s="73">
        <f t="shared" ref="S63" si="36">SUM(S54:S62)</f>
        <v>5.9760895777719088E-3</v>
      </c>
      <c r="AR63" s="40"/>
      <c r="AS63" s="40"/>
      <c r="AZ63">
        <f t="shared" si="31"/>
        <v>5</v>
      </c>
      <c r="BA63" t="str">
        <f t="shared" si="32"/>
        <v>Pyrolysis_straw_conv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31"/>
        <v>5</v>
      </c>
      <c r="BA64" t="str">
        <f t="shared" si="32"/>
        <v>Pyrolysis_straw_conv</v>
      </c>
      <c r="BB64" t="s">
        <v>172</v>
      </c>
      <c r="BC64">
        <f t="shared" si="35"/>
        <v>0</v>
      </c>
      <c r="BD64" t="str">
        <f>$AT$22</f>
        <v>K g/kg</v>
      </c>
      <c r="BE64" s="40" t="str">
        <f>AT37</f>
        <v/>
      </c>
    </row>
    <row r="65" spans="1:57" x14ac:dyDescent="0.3">
      <c r="A65" s="23" t="s">
        <v>81</v>
      </c>
      <c r="B65" s="49"/>
      <c r="C65" s="24"/>
      <c r="D65" s="16"/>
      <c r="E65" s="16"/>
      <c r="F65" s="10">
        <v>100</v>
      </c>
      <c r="K65" s="63">
        <f t="shared" si="33"/>
        <v>0</v>
      </c>
      <c r="L65" s="63">
        <f>IF(E65="Diesel",VLOOKUP(D65,Other_tabels!$Q$5:$T$13,2,FALSE)*K65,0)</f>
        <v>0</v>
      </c>
      <c r="AS65" s="40"/>
      <c r="AZ65">
        <f t="shared" si="31"/>
        <v>5</v>
      </c>
      <c r="BA65" t="str">
        <f t="shared" si="32"/>
        <v>Pyrolysis_straw_conv</v>
      </c>
      <c r="BB65" t="s">
        <v>172</v>
      </c>
      <c r="BC65">
        <f t="shared" si="35"/>
        <v>0</v>
      </c>
      <c r="BD65" t="str">
        <f>$AU$22</f>
        <v>BE MJ/kg</v>
      </c>
      <c r="BE65" s="40" t="str">
        <f>AU37</f>
        <v/>
      </c>
    </row>
    <row r="66" spans="1:57" x14ac:dyDescent="0.3">
      <c r="A66" s="23" t="s">
        <v>82</v>
      </c>
      <c r="B66" s="49"/>
      <c r="C66" s="24"/>
      <c r="D66" s="16"/>
      <c r="E66" s="16"/>
      <c r="F66" s="10">
        <v>100</v>
      </c>
      <c r="K66" s="63">
        <f t="shared" si="33"/>
        <v>0</v>
      </c>
      <c r="L66" s="63">
        <f>IF(E66="Diesel",VLOOKUP(D66,Other_tabels!$Q$5:$T$13,2,FALSE)*K66,0)</f>
        <v>0</v>
      </c>
      <c r="AS66" s="81"/>
      <c r="AZ66">
        <f t="shared" si="31"/>
        <v>5</v>
      </c>
      <c r="BA66" t="str">
        <f t="shared" si="32"/>
        <v>Pyrolysis_straw_conv</v>
      </c>
      <c r="BB66" t="s">
        <v>172</v>
      </c>
      <c r="BC66">
        <f>$B$38</f>
        <v>0</v>
      </c>
      <c r="BD66" t="str">
        <f>C38</f>
        <v>Kg</v>
      </c>
      <c r="BE66" s="81">
        <f>O38</f>
        <v>0</v>
      </c>
    </row>
    <row r="67" spans="1:57" x14ac:dyDescent="0.3">
      <c r="A67" s="23" t="s">
        <v>83</v>
      </c>
      <c r="B67" s="49"/>
      <c r="C67" s="24"/>
      <c r="D67" s="16"/>
      <c r="E67" s="16"/>
      <c r="F67" s="10">
        <v>100</v>
      </c>
      <c r="K67" s="63">
        <f t="shared" si="33"/>
        <v>0</v>
      </c>
      <c r="L67" s="63">
        <f>IF(E67="Diesel",VLOOKUP(D67,Other_tabels!$Q$5:$T$13,2,FALSE)*K67,0)</f>
        <v>0</v>
      </c>
      <c r="AS67" s="40"/>
      <c r="AZ67">
        <f t="shared" si="31"/>
        <v>5</v>
      </c>
      <c r="BA67" t="str">
        <f t="shared" si="32"/>
        <v>Pyrolysis_straw_conv</v>
      </c>
      <c r="BB67" t="s">
        <v>172</v>
      </c>
      <c r="BC67">
        <f t="shared" ref="BC67:BC70" si="37">$B$38</f>
        <v>0</v>
      </c>
      <c r="BD67" t="str">
        <f>$AQ$22</f>
        <v>C g/kg</v>
      </c>
      <c r="BE67" s="40" t="str">
        <f>AQ38</f>
        <v/>
      </c>
    </row>
    <row r="68" spans="1:57" ht="17.399999999999999" x14ac:dyDescent="0.3">
      <c r="A68" s="31"/>
      <c r="B68" s="31"/>
      <c r="C68" s="30"/>
      <c r="D68" s="30"/>
      <c r="O68" s="37" t="s">
        <v>101</v>
      </c>
      <c r="P68" s="70"/>
      <c r="AS68" s="40"/>
      <c r="AZ68">
        <f t="shared" si="31"/>
        <v>5</v>
      </c>
      <c r="BA68" t="str">
        <f t="shared" si="32"/>
        <v>Pyrolysis_straw_conv</v>
      </c>
      <c r="BB68" t="s">
        <v>172</v>
      </c>
      <c r="BC68">
        <f t="shared" si="37"/>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31"/>
        <v>5</v>
      </c>
      <c r="BA69" t="str">
        <f t="shared" si="32"/>
        <v>Pyrolysis_straw_conv</v>
      </c>
      <c r="BB69" t="s">
        <v>172</v>
      </c>
      <c r="BC69">
        <f t="shared" si="37"/>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8">B70</f>
        <v>0</v>
      </c>
      <c r="P70" s="55"/>
      <c r="Q70" s="63">
        <f>IF(D70="",0,VLOOKUP(O70,$B$12:$D$18,3,FALSE)*D70*(F70/100))</f>
        <v>0</v>
      </c>
      <c r="R70" s="63">
        <f>IF(E70="",0,VLOOKUP(O70,$B$12:$D$18,3,FALSE)*E70*(F70/100))</f>
        <v>0</v>
      </c>
      <c r="AS70" s="40"/>
      <c r="AZ70">
        <f t="shared" si="31"/>
        <v>5</v>
      </c>
      <c r="BA70" t="str">
        <f t="shared" si="32"/>
        <v>Pyrolysis_straw_conv</v>
      </c>
      <c r="BB70" t="s">
        <v>172</v>
      </c>
      <c r="BC70">
        <f t="shared" si="37"/>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8"/>
        <v>0</v>
      </c>
      <c r="P71" s="55"/>
      <c r="Q71" s="63">
        <f t="shared" ref="Q71:Q78" si="39">IF(D71="",0,VLOOKUP(O71,$B$12:$D$18,3,FALSE)*D71*(F71/100))</f>
        <v>0</v>
      </c>
      <c r="R71" s="63">
        <f t="shared" ref="R71:R78" si="40">IF(E71="",0,VLOOKUP(O71,$B$12:$D$18,3,FALSE)*E71*(F71/100))</f>
        <v>0</v>
      </c>
      <c r="AS71" s="40"/>
      <c r="AZ71">
        <f t="shared" si="31"/>
        <v>5</v>
      </c>
      <c r="BA71" t="str">
        <f t="shared" si="32"/>
        <v>Pyrolysis_straw_conv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8"/>
        <v>0</v>
      </c>
      <c r="P72" s="55"/>
      <c r="Q72" s="63">
        <f t="shared" si="39"/>
        <v>0</v>
      </c>
      <c r="R72" s="63">
        <f t="shared" si="40"/>
        <v>0</v>
      </c>
      <c r="AS72" s="59"/>
      <c r="AZ72">
        <f t="shared" si="31"/>
        <v>5</v>
      </c>
      <c r="BA72" t="str">
        <f t="shared" si="32"/>
        <v>Pyrolysis_straw_conv</v>
      </c>
      <c r="BB72" t="s">
        <v>125</v>
      </c>
      <c r="BC72" t="str">
        <f>$B$39</f>
        <v>Diffuse tab eller gastab</v>
      </c>
      <c r="BD72" t="str">
        <f>C39</f>
        <v>Kg</v>
      </c>
      <c r="BE72" s="81">
        <f>O39</f>
        <v>0.74</v>
      </c>
    </row>
    <row r="73" spans="1:57" x14ac:dyDescent="0.3">
      <c r="A73" s="23" t="s">
        <v>27</v>
      </c>
      <c r="B73" s="49"/>
      <c r="C73" s="24"/>
      <c r="D73" s="34" t="str">
        <f>IF(B73="","",VLOOKUP(C73,Other_tabels!$X$5:$AF$22,7,FALSE))</f>
        <v/>
      </c>
      <c r="E73" s="34" t="str">
        <f>IF(B73="","",VLOOKUP(C73,Other_tabels!$X$5:$AF$22,3,FALSE))</f>
        <v/>
      </c>
      <c r="F73" s="10">
        <v>100</v>
      </c>
      <c r="O73" s="36">
        <f t="shared" si="38"/>
        <v>0</v>
      </c>
      <c r="P73" s="55"/>
      <c r="Q73" s="63">
        <f t="shared" si="39"/>
        <v>0</v>
      </c>
      <c r="R73" s="63">
        <f t="shared" si="40"/>
        <v>0</v>
      </c>
      <c r="AS73" s="59"/>
      <c r="AZ73">
        <f t="shared" si="31"/>
        <v>5</v>
      </c>
      <c r="BA73" t="str">
        <f t="shared" si="32"/>
        <v>Pyrolysis_straw_conv</v>
      </c>
      <c r="BB73" t="s">
        <v>125</v>
      </c>
      <c r="BC73" t="str">
        <f t="shared" ref="BC73:BC77" si="41">$B$39</f>
        <v>Diffuse tab eller gastab</v>
      </c>
      <c r="BD73" t="str">
        <f>$AQ$22</f>
        <v>C g/kg</v>
      </c>
      <c r="BE73" s="40">
        <f>AQ39</f>
        <v>367.90540540540542</v>
      </c>
    </row>
    <row r="74" spans="1:57" x14ac:dyDescent="0.3">
      <c r="A74" s="23" t="s">
        <v>28</v>
      </c>
      <c r="B74" s="49"/>
      <c r="C74" s="24"/>
      <c r="D74" s="34" t="str">
        <f>IF(B74="","",VLOOKUP(C74,Other_tabels!$X$5:$AF$22,7,FALSE))</f>
        <v/>
      </c>
      <c r="E74" s="34" t="str">
        <f>IF(B74="","",VLOOKUP(C74,Other_tabels!$X$5:$AF$22,3,FALSE))</f>
        <v/>
      </c>
      <c r="F74" s="10">
        <v>100</v>
      </c>
      <c r="O74" s="36">
        <f t="shared" si="38"/>
        <v>0</v>
      </c>
      <c r="P74" s="55"/>
      <c r="Q74" s="63">
        <f t="shared" si="39"/>
        <v>0</v>
      </c>
      <c r="R74" s="63">
        <f t="shared" si="40"/>
        <v>0</v>
      </c>
      <c r="AS74" s="59"/>
      <c r="AZ74">
        <f t="shared" si="31"/>
        <v>5</v>
      </c>
      <c r="BA74" t="str">
        <f t="shared" si="32"/>
        <v>Pyrolysis_straw_conv</v>
      </c>
      <c r="BB74" t="s">
        <v>125</v>
      </c>
      <c r="BC74" t="str">
        <f t="shared" si="41"/>
        <v>Diffuse tab eller gastab</v>
      </c>
      <c r="BD74" t="str">
        <f>$AR$22</f>
        <v>N g/kg</v>
      </c>
      <c r="BE74" s="40">
        <f>AR39</f>
        <v>6.8254255308241429</v>
      </c>
    </row>
    <row r="75" spans="1:57" x14ac:dyDescent="0.3">
      <c r="A75" s="23" t="s">
        <v>29</v>
      </c>
      <c r="B75" s="49"/>
      <c r="C75" s="24"/>
      <c r="D75" s="34" t="str">
        <f>IF(B75="","",VLOOKUP(C75,Other_tabels!$X$5:$AF$22,7,FALSE))</f>
        <v/>
      </c>
      <c r="E75" s="34" t="str">
        <f>IF(B75="","",VLOOKUP(C75,Other_tabels!$X$5:$AF$22,3,FALSE))</f>
        <v/>
      </c>
      <c r="F75" s="10">
        <v>100</v>
      </c>
      <c r="O75" s="36">
        <f t="shared" si="38"/>
        <v>0</v>
      </c>
      <c r="P75" s="55"/>
      <c r="Q75" s="63">
        <f t="shared" si="39"/>
        <v>0</v>
      </c>
      <c r="R75" s="63">
        <f t="shared" si="40"/>
        <v>0</v>
      </c>
      <c r="AS75" s="59"/>
      <c r="AZ75">
        <f t="shared" si="31"/>
        <v>5</v>
      </c>
      <c r="BA75" t="str">
        <f t="shared" si="32"/>
        <v>Pyrolysis_straw_conv</v>
      </c>
      <c r="BB75" t="s">
        <v>125</v>
      </c>
      <c r="BC75" t="str">
        <f t="shared" si="41"/>
        <v>Diffuse tab eller gastab</v>
      </c>
      <c r="BD75" t="str">
        <f>$AS$22</f>
        <v>P g/kg</v>
      </c>
      <c r="BE75" s="40">
        <f>AS39</f>
        <v>0.55224962955949608</v>
      </c>
    </row>
    <row r="76" spans="1:57" x14ac:dyDescent="0.3">
      <c r="A76" s="23" t="s">
        <v>30</v>
      </c>
      <c r="B76" s="49"/>
      <c r="C76" s="24"/>
      <c r="D76" s="34" t="str">
        <f>IF(B76="","",VLOOKUP(C76,Other_tabels!$X$5:$AF$22,7,FALSE))</f>
        <v/>
      </c>
      <c r="E76" s="34" t="str">
        <f>IF(B76="","",VLOOKUP(C76,Other_tabels!$X$5:$AF$22,3,FALSE))</f>
        <v/>
      </c>
      <c r="F76" s="10">
        <v>100</v>
      </c>
      <c r="O76" s="36">
        <f t="shared" si="38"/>
        <v>0</v>
      </c>
      <c r="P76" s="55"/>
      <c r="Q76" s="63">
        <f t="shared" si="39"/>
        <v>0</v>
      </c>
      <c r="R76" s="63">
        <f t="shared" si="40"/>
        <v>0</v>
      </c>
      <c r="AS76" s="59"/>
      <c r="AZ76">
        <f t="shared" si="31"/>
        <v>5</v>
      </c>
      <c r="BA76" t="str">
        <f t="shared" si="32"/>
        <v>Pyrolysis_straw_conv</v>
      </c>
      <c r="BB76" t="s">
        <v>125</v>
      </c>
      <c r="BC76" t="str">
        <f t="shared" si="41"/>
        <v>Diffuse tab eller gastab</v>
      </c>
      <c r="BD76" t="str">
        <f>$AT$22</f>
        <v>K g/kg</v>
      </c>
      <c r="BE76" s="40">
        <f>AT39</f>
        <v>1.8066994315354612</v>
      </c>
    </row>
    <row r="77" spans="1:57" x14ac:dyDescent="0.3">
      <c r="A77" s="23" t="s">
        <v>31</v>
      </c>
      <c r="B77" s="49"/>
      <c r="C77" s="24"/>
      <c r="D77" s="34" t="str">
        <f>IF(B77="","",VLOOKUP(C77,Other_tabels!$X$5:$AF$22,7,FALSE))</f>
        <v/>
      </c>
      <c r="E77" s="34" t="str">
        <f>IF(B77="","",VLOOKUP(C77,Other_tabels!$X$5:$AF$22,3,FALSE))</f>
        <v/>
      </c>
      <c r="F77" s="10">
        <v>100</v>
      </c>
      <c r="O77" s="36">
        <f t="shared" si="38"/>
        <v>0</v>
      </c>
      <c r="P77" s="55"/>
      <c r="Q77" s="63">
        <f t="shared" si="39"/>
        <v>0</v>
      </c>
      <c r="R77" s="63">
        <f t="shared" si="40"/>
        <v>0</v>
      </c>
      <c r="AS77" s="59"/>
      <c r="AZ77">
        <f t="shared" si="31"/>
        <v>5</v>
      </c>
      <c r="BA77" t="str">
        <f t="shared" si="32"/>
        <v>Pyrolysis_straw_conv</v>
      </c>
      <c r="BB77" t="s">
        <v>125</v>
      </c>
      <c r="BC77" t="str">
        <f t="shared" si="41"/>
        <v>Diffuse tab eller gastab</v>
      </c>
      <c r="BD77" t="str">
        <f>$AU$22</f>
        <v>BE MJ/kg</v>
      </c>
      <c r="BE77" s="40">
        <f>AU39</f>
        <v>15.280201381772777</v>
      </c>
    </row>
    <row r="78" spans="1:57" x14ac:dyDescent="0.3">
      <c r="A78" s="23" t="s">
        <v>32</v>
      </c>
      <c r="B78" s="49"/>
      <c r="C78" s="24"/>
      <c r="D78" s="34" t="str">
        <f>IF(B78="","",VLOOKUP(C78,Other_tabels!$X$5:$AF$22,7,FALSE))</f>
        <v/>
      </c>
      <c r="E78" s="34" t="str">
        <f>IF(B78="","",VLOOKUP(C78,Other_tabels!$X$5:$AF$22,3,FALSE))</f>
        <v/>
      </c>
      <c r="F78" s="10">
        <v>100</v>
      </c>
      <c r="O78" s="36">
        <f t="shared" si="38"/>
        <v>0</v>
      </c>
      <c r="P78" s="55"/>
      <c r="Q78" s="63">
        <f t="shared" si="39"/>
        <v>0</v>
      </c>
      <c r="R78" s="63">
        <f t="shared" si="40"/>
        <v>0</v>
      </c>
      <c r="AS78" s="59"/>
      <c r="AZ78">
        <f t="shared" si="31"/>
        <v>5</v>
      </c>
      <c r="BA78" t="str">
        <f t="shared" si="32"/>
        <v>Pyrolysis_straw_conv</v>
      </c>
      <c r="BB78" t="s">
        <v>162</v>
      </c>
      <c r="BC78" t="s">
        <v>162</v>
      </c>
      <c r="BD78" t="str">
        <f>I42</f>
        <v>Heat (MJ)</v>
      </c>
      <c r="BE78" s="59">
        <f>I50</f>
        <v>0</v>
      </c>
    </row>
    <row r="79" spans="1:57" x14ac:dyDescent="0.3">
      <c r="O79" s="74" t="s">
        <v>54</v>
      </c>
      <c r="P79" s="56"/>
      <c r="Q79" s="73">
        <f>SUM(Q70:Q78)</f>
        <v>0</v>
      </c>
      <c r="R79" s="73">
        <f>SUM(R70:R78)</f>
        <v>0</v>
      </c>
      <c r="AS79" s="59"/>
      <c r="AZ79">
        <f t="shared" si="31"/>
        <v>5</v>
      </c>
      <c r="BA79" t="str">
        <f t="shared" si="32"/>
        <v>Pyrolysis_straw_conv</v>
      </c>
      <c r="BB79" t="s">
        <v>162</v>
      </c>
      <c r="BC79" t="s">
        <v>162</v>
      </c>
      <c r="BD79" t="str">
        <f>H42</f>
        <v>EL (KWh)</v>
      </c>
      <c r="BE79" s="59">
        <f>H50</f>
        <v>0.75985385431279684</v>
      </c>
    </row>
    <row r="80" spans="1:57" x14ac:dyDescent="0.3">
      <c r="O80" s="35"/>
      <c r="P80" s="35"/>
      <c r="Q80" s="57"/>
      <c r="R80" s="57"/>
      <c r="S80" s="57"/>
      <c r="AS80" s="59"/>
      <c r="AZ80">
        <f t="shared" si="31"/>
        <v>5</v>
      </c>
      <c r="BA80" t="str">
        <f t="shared" si="32"/>
        <v>Pyrolysis_straw_conv</v>
      </c>
      <c r="BB80" t="str">
        <f>$A$53</f>
        <v>Transport</v>
      </c>
      <c r="BC80" t="str">
        <f>BB80</f>
        <v>Transport</v>
      </c>
      <c r="BD80" t="str">
        <f>Q53</f>
        <v>Diesel (L)</v>
      </c>
      <c r="BE80" s="59">
        <f>Q63</f>
        <v>1.1763955861755727E-3</v>
      </c>
    </row>
    <row r="81" spans="1:57" ht="17.399999999999999" x14ac:dyDescent="0.3">
      <c r="O81" s="37" t="s">
        <v>103</v>
      </c>
      <c r="P81" s="37"/>
      <c r="Q81" s="7" t="s">
        <v>169</v>
      </c>
      <c r="AZ81">
        <f t="shared" si="31"/>
        <v>5</v>
      </c>
      <c r="BA81" t="str">
        <f t="shared" si="32"/>
        <v>Pyrolysis_straw_conv</v>
      </c>
      <c r="BB81" t="str">
        <f>$A$53</f>
        <v>Transport</v>
      </c>
      <c r="BC81" t="str">
        <f>BB81</f>
        <v>Transport</v>
      </c>
      <c r="BD81" t="str">
        <f>S53</f>
        <v>kg CO₂eq for T/km</v>
      </c>
      <c r="BE81" s="59">
        <f>S63</f>
        <v>5.9760895777719088E-3</v>
      </c>
    </row>
    <row r="82" spans="1:57" x14ac:dyDescent="0.3">
      <c r="A82" s="26" t="s">
        <v>90</v>
      </c>
      <c r="B82" s="48" t="s">
        <v>73</v>
      </c>
      <c r="C82" s="15" t="s">
        <v>116</v>
      </c>
      <c r="D82" s="15" t="s">
        <v>117</v>
      </c>
      <c r="E82" s="15" t="s">
        <v>118</v>
      </c>
      <c r="O82" s="48" t="s">
        <v>91</v>
      </c>
      <c r="P82" s="48"/>
      <c r="Q82" s="48" t="s">
        <v>168</v>
      </c>
      <c r="R82" s="48" t="s">
        <v>167</v>
      </c>
      <c r="S82" s="48" t="s">
        <v>163</v>
      </c>
      <c r="AZ82">
        <f t="shared" si="31"/>
        <v>5</v>
      </c>
      <c r="BA82" t="str">
        <f t="shared" si="32"/>
        <v>Pyrolysis_straw_conv</v>
      </c>
      <c r="BB82" t="s">
        <v>164</v>
      </c>
      <c r="BC82" t="s">
        <v>164</v>
      </c>
      <c r="BD82" t="str">
        <f>Q69</f>
        <v>EL (KWh)</v>
      </c>
      <c r="BE82" s="59">
        <f>Q79</f>
        <v>0</v>
      </c>
    </row>
    <row r="83" spans="1:57" x14ac:dyDescent="0.3">
      <c r="A83" s="23" t="s">
        <v>92</v>
      </c>
      <c r="B83" s="49"/>
      <c r="C83" s="24"/>
      <c r="D83" s="16"/>
      <c r="E83" s="16"/>
      <c r="O83" s="36">
        <f t="shared" ref="O83:O91" si="42">B83</f>
        <v>0</v>
      </c>
      <c r="P83" s="71"/>
      <c r="Q83" s="63">
        <f t="shared" ref="Q83:Q91" si="43">IF(C83="",0,VLOOKUP(O83,$B$12:$D$18,3,FALSE)*C83)</f>
        <v>0</v>
      </c>
      <c r="R83" s="63">
        <f t="shared" ref="R83:R91" si="44">IF(D83="",0,VLOOKUP(O83,$B$12:$D$18,3,FALSE)*D83)</f>
        <v>0</v>
      </c>
      <c r="S83" s="63">
        <f>IF(E83="",0,VLOOKUP(O83,$B$12:$D$18,3,FALSE)*E83)</f>
        <v>0</v>
      </c>
      <c r="AZ83">
        <f t="shared" si="31"/>
        <v>5</v>
      </c>
      <c r="BA83" t="str">
        <f t="shared" si="32"/>
        <v>Pyrolysis_straw_conv</v>
      </c>
      <c r="BB83" t="s">
        <v>164</v>
      </c>
      <c r="BC83" t="s">
        <v>164</v>
      </c>
      <c r="BD83" t="str">
        <f>R69</f>
        <v>Diesel (L)</v>
      </c>
      <c r="BE83" s="59">
        <f>R79</f>
        <v>0</v>
      </c>
    </row>
    <row r="84" spans="1:57" x14ac:dyDescent="0.3">
      <c r="A84" s="23" t="s">
        <v>93</v>
      </c>
      <c r="B84" s="49"/>
      <c r="C84" s="24"/>
      <c r="D84" s="16"/>
      <c r="E84" s="16"/>
      <c r="O84" s="36">
        <f t="shared" si="42"/>
        <v>0</v>
      </c>
      <c r="P84" s="55"/>
      <c r="Q84" s="63">
        <f t="shared" si="43"/>
        <v>0</v>
      </c>
      <c r="R84" s="63">
        <f t="shared" si="44"/>
        <v>0</v>
      </c>
      <c r="S84" s="63">
        <f t="shared" ref="S84:S91" si="45">IF(E84="",0,VLOOKUP(O84,$B$12:$D$18,3,FALSE)*E84)</f>
        <v>0</v>
      </c>
      <c r="AZ84">
        <f t="shared" si="31"/>
        <v>5</v>
      </c>
      <c r="BA84" t="str">
        <f t="shared" si="32"/>
        <v>Pyrolysis_straw_conv</v>
      </c>
      <c r="BB84" t="s">
        <v>165</v>
      </c>
      <c r="BC84" t="s">
        <v>165</v>
      </c>
      <c r="BD84" t="str">
        <f>Q82</f>
        <v>Heat (MJ)</v>
      </c>
      <c r="BE84" s="59">
        <f>Q92</f>
        <v>0</v>
      </c>
    </row>
    <row r="85" spans="1:57" x14ac:dyDescent="0.3">
      <c r="A85" s="23" t="s">
        <v>94</v>
      </c>
      <c r="B85" s="49"/>
      <c r="C85" s="24"/>
      <c r="D85" s="16"/>
      <c r="E85" s="16"/>
      <c r="O85" s="36">
        <f t="shared" si="42"/>
        <v>0</v>
      </c>
      <c r="P85" s="55"/>
      <c r="Q85" s="63">
        <f t="shared" si="43"/>
        <v>0</v>
      </c>
      <c r="R85" s="63">
        <f t="shared" si="44"/>
        <v>0</v>
      </c>
      <c r="S85" s="63">
        <f t="shared" si="45"/>
        <v>0</v>
      </c>
      <c r="AZ85">
        <f t="shared" si="31"/>
        <v>5</v>
      </c>
      <c r="BA85" t="str">
        <f t="shared" si="32"/>
        <v>Pyrolysis_straw_conv</v>
      </c>
      <c r="BB85" t="s">
        <v>165</v>
      </c>
      <c r="BC85" t="s">
        <v>165</v>
      </c>
      <c r="BD85" t="str">
        <f>R82</f>
        <v>EL (KWh)</v>
      </c>
      <c r="BE85" s="59">
        <f>R92</f>
        <v>0</v>
      </c>
    </row>
    <row r="86" spans="1:57" x14ac:dyDescent="0.3">
      <c r="A86" s="23" t="s">
        <v>95</v>
      </c>
      <c r="B86" s="49"/>
      <c r="C86" s="24"/>
      <c r="D86" s="16"/>
      <c r="E86" s="16"/>
      <c r="O86" s="36">
        <f t="shared" si="42"/>
        <v>0</v>
      </c>
      <c r="P86" s="55"/>
      <c r="Q86" s="63">
        <f t="shared" si="43"/>
        <v>0</v>
      </c>
      <c r="R86" s="63">
        <f t="shared" si="44"/>
        <v>0</v>
      </c>
      <c r="S86" s="63">
        <f t="shared" si="45"/>
        <v>0</v>
      </c>
      <c r="AZ86">
        <f t="shared" si="31"/>
        <v>5</v>
      </c>
      <c r="BA86" t="str">
        <f t="shared" si="32"/>
        <v>Pyrolysis_straw_conv</v>
      </c>
      <c r="BB86" t="s">
        <v>165</v>
      </c>
      <c r="BC86" t="s">
        <v>165</v>
      </c>
      <c r="BD86" t="str">
        <f>S82</f>
        <v>Diesel (L)</v>
      </c>
      <c r="BE86" s="59">
        <f>S92</f>
        <v>0</v>
      </c>
    </row>
    <row r="87" spans="1:57" x14ac:dyDescent="0.3">
      <c r="A87" s="23" t="s">
        <v>96</v>
      </c>
      <c r="B87" s="49"/>
      <c r="C87" s="24"/>
      <c r="D87" s="16"/>
      <c r="E87" s="16"/>
      <c r="O87" s="36">
        <f t="shared" si="42"/>
        <v>0</v>
      </c>
      <c r="P87" s="55"/>
      <c r="Q87" s="63">
        <f t="shared" si="43"/>
        <v>0</v>
      </c>
      <c r="R87" s="63">
        <f t="shared" si="44"/>
        <v>0</v>
      </c>
      <c r="S87" s="63">
        <f t="shared" si="45"/>
        <v>0</v>
      </c>
      <c r="AZ87">
        <f t="shared" si="31"/>
        <v>5</v>
      </c>
      <c r="BA87" t="str">
        <f t="shared" si="32"/>
        <v>Pyrolysis_straw_conv</v>
      </c>
      <c r="BB87" t="s">
        <v>170</v>
      </c>
      <c r="BC87" t="s">
        <v>170</v>
      </c>
      <c r="BD87" t="str">
        <f>D94</f>
        <v>EL (KWh)</v>
      </c>
      <c r="BE87">
        <f>D104</f>
        <v>0</v>
      </c>
    </row>
    <row r="88" spans="1:57" x14ac:dyDescent="0.3">
      <c r="A88" s="23" t="s">
        <v>97</v>
      </c>
      <c r="B88" s="49"/>
      <c r="C88" s="24"/>
      <c r="D88" s="16"/>
      <c r="E88" s="16"/>
      <c r="O88" s="36">
        <f t="shared" si="42"/>
        <v>0</v>
      </c>
      <c r="P88" s="55"/>
      <c r="Q88" s="63">
        <f t="shared" si="43"/>
        <v>0</v>
      </c>
      <c r="R88" s="63">
        <f t="shared" si="44"/>
        <v>0</v>
      </c>
      <c r="S88" s="63">
        <f t="shared" si="45"/>
        <v>0</v>
      </c>
      <c r="AZ88">
        <f t="shared" si="31"/>
        <v>5</v>
      </c>
      <c r="BA88" t="str">
        <f t="shared" si="32"/>
        <v>Pyrolysis_straw_conv</v>
      </c>
      <c r="BB88" t="s">
        <v>170</v>
      </c>
      <c r="BC88" t="s">
        <v>170</v>
      </c>
      <c r="BD88" t="str">
        <f>S82</f>
        <v>Diesel (L)</v>
      </c>
      <c r="BE88">
        <f>E104</f>
        <v>4.7385214211152068E-3</v>
      </c>
    </row>
    <row r="89" spans="1:57" x14ac:dyDescent="0.3">
      <c r="A89" s="23" t="s">
        <v>98</v>
      </c>
      <c r="B89" s="49"/>
      <c r="C89" s="24"/>
      <c r="D89" s="16"/>
      <c r="E89" s="16"/>
      <c r="O89" s="36">
        <f t="shared" si="42"/>
        <v>0</v>
      </c>
      <c r="P89" s="55"/>
      <c r="Q89" s="63">
        <f t="shared" si="43"/>
        <v>0</v>
      </c>
      <c r="R89" s="63">
        <f t="shared" si="44"/>
        <v>0</v>
      </c>
      <c r="S89" s="63">
        <f t="shared" si="45"/>
        <v>0</v>
      </c>
      <c r="AZ89">
        <f t="shared" si="31"/>
        <v>5</v>
      </c>
      <c r="BA89" t="str">
        <f t="shared" si="32"/>
        <v>Pyrolysis_straw_conv</v>
      </c>
      <c r="BB89" t="s">
        <v>208</v>
      </c>
      <c r="BC89" t="str">
        <f>S38</f>
        <v>C_Diffust</v>
      </c>
      <c r="BD89" t="s">
        <v>209</v>
      </c>
      <c r="BE89">
        <f>S39</f>
        <v>100</v>
      </c>
    </row>
    <row r="90" spans="1:57" x14ac:dyDescent="0.3">
      <c r="A90" s="23" t="s">
        <v>99</v>
      </c>
      <c r="B90" s="49"/>
      <c r="C90" s="24"/>
      <c r="D90" s="16"/>
      <c r="E90" s="16"/>
      <c r="O90" s="36">
        <f t="shared" si="42"/>
        <v>0</v>
      </c>
      <c r="P90" s="55"/>
      <c r="Q90" s="63">
        <f t="shared" si="43"/>
        <v>0</v>
      </c>
      <c r="R90" s="63">
        <f t="shared" si="44"/>
        <v>0</v>
      </c>
      <c r="S90" s="63">
        <f t="shared" si="45"/>
        <v>0</v>
      </c>
      <c r="AZ90">
        <f t="shared" si="31"/>
        <v>5</v>
      </c>
      <c r="BA90" t="str">
        <f t="shared" si="32"/>
        <v>Pyrolysis_straw_conv</v>
      </c>
      <c r="BB90" t="s">
        <v>208</v>
      </c>
      <c r="BC90" t="str">
        <f>T38</f>
        <v>C_CO2_klima</v>
      </c>
      <c r="BD90" t="s">
        <v>209</v>
      </c>
      <c r="BE90">
        <f>T39</f>
        <v>0</v>
      </c>
    </row>
    <row r="91" spans="1:57" x14ac:dyDescent="0.3">
      <c r="A91" s="23" t="s">
        <v>100</v>
      </c>
      <c r="B91" s="49"/>
      <c r="C91" s="24"/>
      <c r="D91" s="16"/>
      <c r="E91" s="16"/>
      <c r="O91" s="36">
        <f t="shared" si="42"/>
        <v>0</v>
      </c>
      <c r="P91" s="55"/>
      <c r="Q91" s="63">
        <f t="shared" si="43"/>
        <v>0</v>
      </c>
      <c r="R91" s="63">
        <f t="shared" si="44"/>
        <v>0</v>
      </c>
      <c r="S91" s="63">
        <f t="shared" si="45"/>
        <v>0</v>
      </c>
      <c r="AZ91">
        <f t="shared" si="31"/>
        <v>5</v>
      </c>
      <c r="BA91" t="str">
        <f t="shared" si="32"/>
        <v>Pyrolysis_straw_conv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31"/>
        <v>5</v>
      </c>
      <c r="BA92" t="str">
        <f t="shared" si="32"/>
        <v>Pyrolysis_straw_conv</v>
      </c>
      <c r="BB92" t="s">
        <v>208</v>
      </c>
      <c r="BC92" t="str">
        <f>V38</f>
        <v>N_Diffust</v>
      </c>
      <c r="BD92" t="s">
        <v>209</v>
      </c>
      <c r="BE92">
        <f>V39</f>
        <v>100</v>
      </c>
    </row>
    <row r="93" spans="1:57" x14ac:dyDescent="0.3">
      <c r="AZ93">
        <f t="shared" si="31"/>
        <v>5</v>
      </c>
      <c r="BA93" t="str">
        <f t="shared" si="32"/>
        <v>Pyrolysis_straw_conv</v>
      </c>
      <c r="BB93" t="s">
        <v>208</v>
      </c>
      <c r="BC93" t="str">
        <f>W38</f>
        <v>N_N2O</v>
      </c>
      <c r="BD93" t="s">
        <v>209</v>
      </c>
      <c r="BE93">
        <f>W39</f>
        <v>0</v>
      </c>
    </row>
    <row r="94" spans="1:57" x14ac:dyDescent="0.3">
      <c r="A94" s="26" t="s">
        <v>111</v>
      </c>
      <c r="B94" s="48" t="s">
        <v>73</v>
      </c>
      <c r="C94" s="15" t="s">
        <v>112</v>
      </c>
      <c r="D94" s="15" t="s">
        <v>167</v>
      </c>
      <c r="E94" s="15" t="s">
        <v>163</v>
      </c>
      <c r="AZ94">
        <f t="shared" si="31"/>
        <v>5</v>
      </c>
      <c r="BA94" t="str">
        <f t="shared" si="32"/>
        <v>Pyrolysis_straw_conv</v>
      </c>
      <c r="BB94" t="s">
        <v>208</v>
      </c>
      <c r="BC94" t="str">
        <f>X38</f>
        <v>N_N2</v>
      </c>
      <c r="BD94" t="s">
        <v>209</v>
      </c>
      <c r="BE94">
        <f>X39</f>
        <v>0</v>
      </c>
    </row>
    <row r="95" spans="1:57" x14ac:dyDescent="0.3">
      <c r="A95" s="23" t="s">
        <v>92</v>
      </c>
      <c r="B95" s="49" t="s">
        <v>311</v>
      </c>
      <c r="C95" s="24" t="s">
        <v>113</v>
      </c>
      <c r="D95" s="16"/>
      <c r="E95" s="83">
        <f>IF(C95="","",IF(VLOOKUP(C95,'Diesel consumption for field op'!$B$4:$E$78,3,FALSE)="L / ton",((VLOOKUP(C95,'Diesel consumption for field op'!$B$4:$E$78,2,FALSE)*1.007)*(VLOOKUP(B95,$B$12:$D$18,3,FALSE)/1000)/(VLOOKUP(B95,$B$12:$Q$18,16,FALSE)/1000)),0))</f>
        <v>2.369260710557603E-3</v>
      </c>
      <c r="AZ95">
        <f t="shared" si="31"/>
        <v>5</v>
      </c>
      <c r="BA95" t="str">
        <f t="shared" si="32"/>
        <v>Pyrolysis_straw_conv</v>
      </c>
      <c r="BB95" t="s">
        <v>208</v>
      </c>
      <c r="BC95" t="str">
        <f>Y38</f>
        <v>N_NH3</v>
      </c>
      <c r="BD95" t="s">
        <v>209</v>
      </c>
      <c r="BE95">
        <f>Y39</f>
        <v>0</v>
      </c>
    </row>
    <row r="96" spans="1:57" x14ac:dyDescent="0.3">
      <c r="A96" s="23" t="s">
        <v>93</v>
      </c>
      <c r="B96" s="49" t="s">
        <v>311</v>
      </c>
      <c r="C96" s="24" t="s">
        <v>114</v>
      </c>
      <c r="D96" s="16"/>
      <c r="E96" s="83">
        <f>IF(C96="","",IF(VLOOKUP(C96,'Diesel consumption for field op'!$B$4:$E$78,3,FALSE)="L / ton",((VLOOKUP(C96,'Diesel consumption for field op'!$B$4:$E$78,2,FALSE)*1.007)*(VLOOKUP(B96,$B$12:$D$18,3,FALSE)/1000)/(VLOOKUP(B96,$B$12:$Q$18,16,FALSE)/1000)),0))</f>
        <v>5.9231517763940074E-4</v>
      </c>
      <c r="AZ96">
        <f t="shared" si="31"/>
        <v>5</v>
      </c>
      <c r="BA96" t="str">
        <f t="shared" si="32"/>
        <v>Pyrolysis_straw_conv</v>
      </c>
      <c r="BB96" t="s">
        <v>208</v>
      </c>
      <c r="BC96" t="str">
        <f>Z38</f>
        <v>N_NO3</v>
      </c>
      <c r="BD96" t="s">
        <v>209</v>
      </c>
      <c r="BE96">
        <f>Z39</f>
        <v>0</v>
      </c>
    </row>
    <row r="97" spans="1:57" x14ac:dyDescent="0.3">
      <c r="A97" s="23" t="s">
        <v>94</v>
      </c>
      <c r="B97" s="49" t="s">
        <v>311</v>
      </c>
      <c r="C97" s="24" t="s">
        <v>114</v>
      </c>
      <c r="D97" s="16"/>
      <c r="E97" s="83">
        <f>IF(C97="","",IF(VLOOKUP(C97,'Diesel consumption for field op'!$B$4:$E$78,3,FALSE)="L / ton",((VLOOKUP(C97,'Diesel consumption for field op'!$B$4:$E$78,2,FALSE)*1.007)*(VLOOKUP(B97,$B$12:$D$18,3,FALSE)/1000)/(VLOOKUP(B97,$B$12:$Q$18,16,FALSE)/1000)),0))</f>
        <v>5.9231517763940074E-4</v>
      </c>
      <c r="AZ97">
        <f t="shared" si="31"/>
        <v>5</v>
      </c>
      <c r="BA97" t="str">
        <f t="shared" si="32"/>
        <v>Pyrolysis_straw_conv</v>
      </c>
      <c r="BB97" t="s">
        <v>208</v>
      </c>
      <c r="BC97" t="str">
        <f>AA38</f>
        <v>P_Diffust</v>
      </c>
      <c r="BD97" t="s">
        <v>209</v>
      </c>
      <c r="BE97">
        <f>AA39</f>
        <v>100</v>
      </c>
    </row>
    <row r="98" spans="1:57" x14ac:dyDescent="0.3">
      <c r="A98" s="23" t="s">
        <v>95</v>
      </c>
      <c r="B98" s="49" t="s">
        <v>311</v>
      </c>
      <c r="C98" s="24" t="s">
        <v>114</v>
      </c>
      <c r="D98" s="16"/>
      <c r="E98" s="83">
        <f>IF(C98="","",IF(VLOOKUP(C98,'Diesel consumption for field op'!$B$4:$E$78,3,FALSE)="L / ton",((VLOOKUP(C98,'Diesel consumption for field op'!$B$4:$E$78,2,FALSE)*1.007)*(VLOOKUP(B98,$B$12:$D$18,3,FALSE)/1000)/(VLOOKUP(B98,$B$12:$Q$18,16,FALSE)/1000)),0))</f>
        <v>5.9231517763940074E-4</v>
      </c>
      <c r="AZ98">
        <f t="shared" si="31"/>
        <v>5</v>
      </c>
      <c r="BA98" t="str">
        <f t="shared" si="32"/>
        <v>Pyrolysis_straw_conv</v>
      </c>
      <c r="BB98" t="s">
        <v>208</v>
      </c>
      <c r="BC98" t="str">
        <f>AB38</f>
        <v>P_Vandmiljø</v>
      </c>
      <c r="BD98" t="s">
        <v>209</v>
      </c>
      <c r="BE98">
        <f>AB39</f>
        <v>0</v>
      </c>
    </row>
    <row r="99" spans="1:57" x14ac:dyDescent="0.3">
      <c r="A99" s="23" t="s">
        <v>96</v>
      </c>
      <c r="B99" s="49" t="s">
        <v>311</v>
      </c>
      <c r="C99" s="24" t="s">
        <v>126</v>
      </c>
      <c r="D99" s="16"/>
      <c r="E99" s="83">
        <f>IF(C99="","",IF(VLOOKUP(C99,'Diesel consumption for field op'!$B$4:$E$78,3,FALSE)="L / ton",((VLOOKUP(C99,'Diesel consumption for field op'!$B$4:$E$78,2,FALSE)*1.007)*(VLOOKUP(B99,$B$12:$D$18,3,FALSE)/1000)/(VLOOKUP(B99,$B$12:$Q$18,16,FALSE)/1000)),0))</f>
        <v>5.9231517763940074E-4</v>
      </c>
      <c r="AZ99">
        <f t="shared" si="31"/>
        <v>5</v>
      </c>
      <c r="BA99" t="str">
        <f t="shared" si="32"/>
        <v>Pyrolysis_straw_conv</v>
      </c>
      <c r="BB99" t="s">
        <v>208</v>
      </c>
      <c r="BC99" t="str">
        <f>AC38</f>
        <v>K_Diffust</v>
      </c>
      <c r="BD99" t="s">
        <v>209</v>
      </c>
      <c r="BE99">
        <f>AC39</f>
        <v>100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31"/>
        <v>5</v>
      </c>
      <c r="BA100" t="str">
        <f t="shared" si="32"/>
        <v>Pyrolysis_straw_conv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4.7385214211152068E-3</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5.9149170072907795E-3</v>
      </c>
      <c r="F109" s="104">
        <f>S63</f>
        <v>5.9760895777719088E-3</v>
      </c>
    </row>
  </sheetData>
  <dataConsolidate/>
  <mergeCells count="13">
    <mergeCell ref="H41:I41"/>
    <mergeCell ref="S37:U37"/>
    <mergeCell ref="V37:Z37"/>
    <mergeCell ref="A7:A9"/>
    <mergeCell ref="B7:C9"/>
    <mergeCell ref="AA37:AB37"/>
    <mergeCell ref="AC37:AD37"/>
    <mergeCell ref="B3:C3"/>
    <mergeCell ref="B4:C4"/>
    <mergeCell ref="B5:C5"/>
    <mergeCell ref="B6:C6"/>
    <mergeCell ref="R10:X10"/>
    <mergeCell ref="I21:M21"/>
  </mergeCells>
  <dataValidations count="1">
    <dataValidation type="list" allowBlank="1" showInputMessage="1" showErrorMessage="1" sqref="B54:B68 B70:B78 B83:B91 B95:B103" xr:uid="{00000000-0002-0000-0000-000000000000}">
      <formula1>$B$12:$B$18</formula1>
    </dataValidation>
  </dataValidations>
  <pageMargins left="0.7" right="0.7" top="0.75" bottom="0.75" header="0.3" footer="0.3"/>
  <pageSetup paperSize="9" orientation="portrait" horizontalDpi="1200" verticalDpi="1200" r:id="rId1"/>
  <drawing r:id="rId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1000000}">
          <x14:formula1>
            <xm:f>Other_tabels!$V$5:$V$6</xm:f>
          </x14:formula1>
          <xm:sqref>E54:E68</xm:sqref>
        </x14:dataValidation>
        <x14:dataValidation type="list" allowBlank="1" showInputMessage="1" showErrorMessage="1" xr:uid="{00000000-0002-0000-0000-000002000000}">
          <x14:formula1>
            <xm:f>Other_tabels!$Q$5:$Q$13</xm:f>
          </x14:formula1>
          <xm:sqref>D54:D68</xm:sqref>
        </x14:dataValidation>
        <x14:dataValidation type="list" allowBlank="1" showInputMessage="1" showErrorMessage="1" xr:uid="{00000000-0002-0000-0000-000004000000}">
          <x14:formula1>
            <xm:f>Biomass_pool_output_Field_modul!$A$3:$A$100</xm:f>
          </x14:formula1>
          <xm:sqref>B12:B18</xm:sqref>
        </x14:dataValidation>
        <x14:dataValidation type="list" allowBlank="1" showInputMessage="1" showErrorMessage="1" xr:uid="{00000000-0002-0000-0000-000005000000}">
          <x14:formula1>
            <xm:f>Other_tabels!$A$5:$A$50</xm:f>
          </x14:formula1>
          <xm:sqref>C19 C21</xm:sqref>
        </x14:dataValidation>
        <x14:dataValidation type="list" allowBlank="1" showInputMessage="1" showErrorMessage="1" xr:uid="{00000000-0002-0000-0000-000007000000}">
          <x14:formula1>
            <xm:f>Other_tabels!$X$5:$X$22</xm:f>
          </x14:formula1>
          <xm:sqref>C70:C78</xm:sqref>
        </x14:dataValidation>
        <x14:dataValidation type="list" allowBlank="1" showInputMessage="1" showErrorMessage="1" xr:uid="{00000000-0002-0000-0000-000008000000}">
          <x14:formula1>
            <xm:f>'Diesel consumption for field op'!$B$4:$B$78</xm:f>
          </x14:formula1>
          <xm:sqref>C95:C103</xm:sqref>
        </x14:dataValidation>
        <x14:dataValidation type="list" allowBlank="1" showInputMessage="1" showErrorMessage="1" xr:uid="{00000000-0002-0000-0000-000009000000}">
          <x14:formula1>
            <xm:f>'Processed products'!$Z$5:$Z$104</xm:f>
          </x14:formula1>
          <xm:sqref>B43:B49</xm:sqref>
        </x14:dataValidation>
        <x14:dataValidation type="list" allowBlank="1" showInputMessage="1" showErrorMessage="1" xr:uid="{00000000-0002-0000-0000-00000A000000}">
          <x14:formula1>
            <xm:f>Other_tabels!$I$5:$I$12</xm:f>
          </x14:formula1>
          <xm:sqref>C43:C49</xm:sqref>
        </x14:dataValidation>
        <x14:dataValidation type="list" allowBlank="1" showInputMessage="1" showErrorMessage="1" xr:uid="{00000000-0002-0000-0000-000006000000}">
          <x14:formula1>
            <xm:f>'Processed products'!$B$5:$B$103</xm:f>
          </x14:formula1>
          <xm:sqref>B23:B30</xm:sqref>
        </x14:dataValidation>
        <x14:dataValidation type="list" allowBlank="1" showInputMessage="1" showErrorMessage="1" xr:uid="{00000000-0002-0000-0000-000003000000}">
          <x14:formula1>
            <xm:f>'Processed products'!$AJ$5:$AJ$239</xm:f>
          </x14:formula1>
          <xm:sqref>B33:B38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BE109"/>
  <sheetViews>
    <sheetView topLeftCell="L8" workbookViewId="0">
      <selection activeCell="S23" sqref="S23:AO29"/>
    </sheetView>
  </sheetViews>
  <sheetFormatPr defaultRowHeight="14.4" x14ac:dyDescent="0.3"/>
  <cols>
    <col min="1" max="1" width="36.88671875" customWidth="1"/>
    <col min="2" max="2" width="35.6640625" customWidth="1"/>
    <col min="3" max="3" width="22.6640625" bestFit="1"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6</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241</v>
      </c>
      <c r="C5" s="225"/>
      <c r="E5" s="10"/>
      <c r="F5" s="10">
        <v>1</v>
      </c>
      <c r="G5" s="10"/>
      <c r="H5" s="10"/>
      <c r="I5" s="10"/>
      <c r="J5" s="10">
        <v>1</v>
      </c>
      <c r="K5" s="10">
        <v>1</v>
      </c>
      <c r="L5" s="10">
        <v>1</v>
      </c>
      <c r="M5" s="10">
        <v>1</v>
      </c>
    </row>
    <row r="6" spans="1:24" x14ac:dyDescent="0.3">
      <c r="A6" s="20" t="s">
        <v>3</v>
      </c>
      <c r="B6" s="224" t="s">
        <v>243</v>
      </c>
      <c r="C6" s="225"/>
    </row>
    <row r="7" spans="1:24" ht="14.4" customHeight="1" x14ac:dyDescent="0.3">
      <c r="A7" s="218" t="s">
        <v>53</v>
      </c>
      <c r="B7" s="219" t="s">
        <v>134</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655</v>
      </c>
      <c r="C12" s="34" t="s">
        <v>33</v>
      </c>
      <c r="D12" s="11">
        <v>1</v>
      </c>
      <c r="Q12" s="66">
        <f>(IF($B12="","0",VLOOKUP($B12,Biomass_pool_output_Field_modul!$A$3:$G$100,7,FALSE)))</f>
        <v>950</v>
      </c>
      <c r="R12" s="55"/>
      <c r="S12" s="34">
        <f>(IF($B12="","0",VLOOKUP($B12,Biomass_pool_output_Field_modul!$A$3:$F$100,2,FALSE)))*D12</f>
        <v>450</v>
      </c>
      <c r="T12" s="34">
        <f>(IF($B12="","0",VLOOKUP($B12,Biomass_pool_output_Field_modul!$A$3:$F$100,3,FALSE)))*D12</f>
        <v>5.28</v>
      </c>
      <c r="U12" s="34">
        <f>(IF($B12="","0",VLOOKUP($B12,Biomass_pool_output_Field_modul!$A$3:$F$100,4,FALSE)))*D12</f>
        <v>1</v>
      </c>
      <c r="V12" s="34">
        <f>(IF($B12="","0",VLOOKUP($B12,Biomass_pool_output_Field_modul!$A$3:$F$100,5,FALSE)))*D12</f>
        <v>20.2</v>
      </c>
      <c r="W12" s="34">
        <f>(IF($B12="","0",VLOOKUP($B12,Biomass_pool_output_Field_modul!$A$3:$F$100,6,FALSE)))*D12</f>
        <v>17.7</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950</v>
      </c>
      <c r="R20" s="55"/>
      <c r="S20" s="34">
        <f>SUM(S12:S18)</f>
        <v>450</v>
      </c>
      <c r="T20" s="34">
        <f>SUM(T12:T18)</f>
        <v>5.28</v>
      </c>
      <c r="U20" s="34">
        <f>SUM(U12:U18)</f>
        <v>1</v>
      </c>
      <c r="V20" s="34">
        <f t="shared" ref="V20:W20" si="0">SUM(V12:V18)</f>
        <v>20.2</v>
      </c>
      <c r="W20" s="34">
        <f t="shared" si="0"/>
        <v>17.7</v>
      </c>
      <c r="BB20" t="str">
        <f>A4</f>
        <v>ID-nummer</v>
      </c>
      <c r="BC20">
        <f>B4</f>
        <v>6</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RapeStraw_Cut_comb_conv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6</v>
      </c>
      <c r="BA22" t="str">
        <f t="shared" ref="BA22:BA85" si="2">$BC$21</f>
        <v>RapeStraw_Cut_comb_conv</v>
      </c>
      <c r="BB22" t="s">
        <v>73</v>
      </c>
      <c r="BC22" t="str">
        <f t="shared" ref="BC22" si="3">$B$12</f>
        <v>Straw_oilseed_conv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6</v>
      </c>
      <c r="BA23" t="str">
        <f t="shared" si="2"/>
        <v>RapeStraw_Cut_comb_conv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6</v>
      </c>
      <c r="BA24" t="str">
        <f t="shared" si="2"/>
        <v>RapeStraw_Cut_comb_conv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6</v>
      </c>
      <c r="BA25" t="str">
        <f t="shared" si="2"/>
        <v>RapeStraw_Cut_comb_conv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6</v>
      </c>
      <c r="BA26" t="str">
        <f t="shared" si="2"/>
        <v>RapeStraw_Cut_comb_conv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6</v>
      </c>
      <c r="BA27" t="str">
        <f t="shared" si="2"/>
        <v>RapeStraw_Cut_comb_conv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6</v>
      </c>
      <c r="BA28" t="str">
        <f t="shared" si="2"/>
        <v>RapeStraw_Cut_comb_conv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6</v>
      </c>
      <c r="BA29" t="str">
        <f t="shared" si="2"/>
        <v>RapeStraw_Cut_comb_conv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6</v>
      </c>
      <c r="BA30" t="str">
        <f t="shared" si="2"/>
        <v>RapeStraw_Cut_comb_conv</v>
      </c>
      <c r="BB30" t="s">
        <v>171</v>
      </c>
      <c r="BC30">
        <f>$B$24</f>
        <v>0</v>
      </c>
      <c r="BD30" t="str">
        <f t="shared" ref="BD30:BD35" si="17">C23</f>
        <v>Kg</v>
      </c>
      <c r="BE30" s="81">
        <f t="shared" ref="BE30:BE35" si="18">O23</f>
        <v>0</v>
      </c>
    </row>
    <row r="31" spans="1:57" x14ac:dyDescent="0.3">
      <c r="Y31" s="68"/>
      <c r="Z31" s="68"/>
      <c r="AA31" s="68"/>
      <c r="AB31" s="68"/>
      <c r="AC31" s="68"/>
      <c r="AS31" s="81"/>
      <c r="AZ31">
        <f t="shared" si="1"/>
        <v>6</v>
      </c>
      <c r="BA31" t="str">
        <f t="shared" si="2"/>
        <v>RapeStraw_Cut_comb_conv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6</v>
      </c>
      <c r="BA32" t="str">
        <f t="shared" si="2"/>
        <v>RapeStraw_Cut_comb_conv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6</v>
      </c>
      <c r="BA33" t="str">
        <f t="shared" si="2"/>
        <v>RapeStraw_Cut_comb_conv</v>
      </c>
      <c r="BB33" t="s">
        <v>171</v>
      </c>
      <c r="BC33">
        <f>$B$27</f>
        <v>0</v>
      </c>
      <c r="BD33" t="str">
        <f t="shared" si="17"/>
        <v>Kg</v>
      </c>
      <c r="BE33" s="81">
        <f t="shared" si="18"/>
        <v>0</v>
      </c>
    </row>
    <row r="34" spans="1:57" x14ac:dyDescent="0.3">
      <c r="A34" s="23" t="s">
        <v>153</v>
      </c>
      <c r="B34" s="24" t="s">
        <v>183</v>
      </c>
      <c r="C34" s="34" t="s">
        <v>33</v>
      </c>
      <c r="D34" s="65">
        <v>1</v>
      </c>
      <c r="E34" s="34" t="str">
        <f>IF(B34="","",VLOOKUP(B34,'Processed products'!$AJ$5:$AM$239,2,FALSE))</f>
        <v>Soil_input_conv</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5.28</v>
      </c>
      <c r="AM34" s="42">
        <f>IF($D34="","",(U20*K34))</f>
        <v>1</v>
      </c>
      <c r="AN34" s="42">
        <f>IF($D34="","",(V20*L34))</f>
        <v>20.2</v>
      </c>
      <c r="AO34" s="42">
        <f>IF($D34="","",(W20*M34))</f>
        <v>17.7</v>
      </c>
      <c r="AQ34" s="62">
        <f t="shared" si="21"/>
        <v>450</v>
      </c>
      <c r="AR34" s="62">
        <f t="shared" si="21"/>
        <v>5.28</v>
      </c>
      <c r="AS34" s="62">
        <f t="shared" si="21"/>
        <v>1</v>
      </c>
      <c r="AT34" s="62">
        <f t="shared" si="21"/>
        <v>20.2</v>
      </c>
      <c r="AU34" s="62">
        <f t="shared" si="21"/>
        <v>17.7</v>
      </c>
      <c r="AZ34">
        <f t="shared" si="1"/>
        <v>6</v>
      </c>
      <c r="BA34" t="str">
        <f t="shared" si="2"/>
        <v>RapeStraw_Cut_comb_conv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6</v>
      </c>
      <c r="BA35" t="str">
        <f t="shared" si="2"/>
        <v>RapeStraw_Cut_comb_conv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6</v>
      </c>
      <c r="BA36" t="str">
        <f t="shared" si="2"/>
        <v>RapeStraw_Cut_comb_conv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6</v>
      </c>
      <c r="BA37" t="str">
        <f t="shared" si="2"/>
        <v>RapeStraw_Cut_comb_conv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6</v>
      </c>
      <c r="BA38" t="str">
        <f t="shared" si="2"/>
        <v>RapeStraw_Cut_comb_conv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6</v>
      </c>
      <c r="BA39" t="str">
        <f t="shared" si="2"/>
        <v>RapeStraw_Cut_comb_conv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5.28</v>
      </c>
      <c r="AM40" s="42">
        <f t="shared" si="24"/>
        <v>1</v>
      </c>
      <c r="AN40" s="42">
        <f t="shared" si="24"/>
        <v>20.2</v>
      </c>
      <c r="AO40" s="42">
        <f t="shared" si="24"/>
        <v>17.7</v>
      </c>
      <c r="AZ40">
        <f t="shared" si="1"/>
        <v>6</v>
      </c>
      <c r="BA40" t="str">
        <f t="shared" si="2"/>
        <v>RapeStraw_Cut_comb_conv</v>
      </c>
      <c r="BB40" t="s">
        <v>172</v>
      </c>
      <c r="BC40">
        <f t="shared" si="22"/>
        <v>0</v>
      </c>
      <c r="BD40" t="str">
        <f>$AT$22</f>
        <v>K g/kg</v>
      </c>
      <c r="BE40" s="40" t="str">
        <f>AT33</f>
        <v/>
      </c>
    </row>
    <row r="41" spans="1:57" x14ac:dyDescent="0.3">
      <c r="C41" s="31"/>
      <c r="H41" s="226" t="s">
        <v>166</v>
      </c>
      <c r="I41" s="226"/>
      <c r="AJ41" s="43" t="s">
        <v>60</v>
      </c>
      <c r="AK41" s="62">
        <f>AK30+AK40</f>
        <v>450</v>
      </c>
      <c r="AL41" s="62">
        <f>AL30+AL40</f>
        <v>5.28</v>
      </c>
      <c r="AM41" s="62">
        <f>AM30+AM40</f>
        <v>1</v>
      </c>
      <c r="AN41" s="62">
        <f>AN30+AN40</f>
        <v>20.2</v>
      </c>
      <c r="AO41" s="62">
        <f>AO30+AO40</f>
        <v>17.7</v>
      </c>
      <c r="AQ41" s="40"/>
      <c r="AZ41">
        <f t="shared" si="1"/>
        <v>6</v>
      </c>
      <c r="BA41" t="str">
        <f t="shared" si="2"/>
        <v>RapeStraw_Cut_comb_conv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6</v>
      </c>
      <c r="BA42" t="str">
        <f t="shared" si="2"/>
        <v>RapeStraw_Cut_comb_conv</v>
      </c>
      <c r="BB42" t="s">
        <v>172</v>
      </c>
      <c r="BC42" t="str">
        <f>$B$34</f>
        <v>Snittet_halm_conv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6</v>
      </c>
      <c r="BA43" t="str">
        <f t="shared" si="2"/>
        <v>RapeStraw_Cut_comb_conv</v>
      </c>
      <c r="BB43" t="s">
        <v>172</v>
      </c>
      <c r="BC43" t="str">
        <f t="shared" ref="BC43:BC47" si="25">$B$34</f>
        <v>Snittet_halm_conv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6</v>
      </c>
      <c r="BA44" t="str">
        <f t="shared" si="2"/>
        <v>RapeStraw_Cut_comb_conv</v>
      </c>
      <c r="BB44" t="s">
        <v>172</v>
      </c>
      <c r="BC44" t="str">
        <f t="shared" si="25"/>
        <v>Snittet_halm_conv</v>
      </c>
      <c r="BD44" t="str">
        <f>$AR$22</f>
        <v>N g/kg</v>
      </c>
      <c r="BE44" s="40">
        <f>AR34</f>
        <v>5.28</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6</v>
      </c>
      <c r="BA45" t="str">
        <f t="shared" si="2"/>
        <v>RapeStraw_Cut_comb_conv</v>
      </c>
      <c r="BB45" t="s">
        <v>172</v>
      </c>
      <c r="BC45" t="str">
        <f t="shared" si="25"/>
        <v>Snittet_halm_conv</v>
      </c>
      <c r="BD45" s="40" t="str">
        <f>$AS$22</f>
        <v>P g/kg</v>
      </c>
      <c r="BE45" s="40">
        <f>AS34</f>
        <v>1</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6</v>
      </c>
      <c r="BA46" t="str">
        <f t="shared" si="2"/>
        <v>RapeStraw_Cut_comb_conv</v>
      </c>
      <c r="BB46" t="s">
        <v>172</v>
      </c>
      <c r="BC46" t="str">
        <f t="shared" si="25"/>
        <v>Snittet_halm_conv</v>
      </c>
      <c r="BD46" t="str">
        <f>$AT$22</f>
        <v>K g/kg</v>
      </c>
      <c r="BE46" s="40">
        <f>AT34</f>
        <v>20.2</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6</v>
      </c>
      <c r="BA47" t="str">
        <f t="shared" si="2"/>
        <v>RapeStraw_Cut_comb_conv</v>
      </c>
      <c r="BB47" t="s">
        <v>172</v>
      </c>
      <c r="BC47" t="str">
        <f t="shared" si="25"/>
        <v>Snittet_halm_conv</v>
      </c>
      <c r="BD47" t="str">
        <f>$AU$22</f>
        <v>BE MJ/kg</v>
      </c>
      <c r="BE47" s="40">
        <f>AU34</f>
        <v>17.7</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6</v>
      </c>
      <c r="BA48" t="str">
        <f t="shared" si="2"/>
        <v>RapeStraw_Cut_comb_conv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6</v>
      </c>
      <c r="BA49" t="str">
        <f t="shared" si="2"/>
        <v>RapeStraw_Cut_comb_conv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6</v>
      </c>
      <c r="BA50" t="str">
        <f t="shared" si="2"/>
        <v>RapeStraw_Cut_comb_conv</v>
      </c>
      <c r="BB50" t="s">
        <v>172</v>
      </c>
      <c r="BC50">
        <f t="shared" si="29"/>
        <v>0</v>
      </c>
      <c r="BD50" t="str">
        <f>$AR$22</f>
        <v>N g/kg</v>
      </c>
      <c r="BE50" s="40" t="str">
        <f>AR35</f>
        <v/>
      </c>
    </row>
    <row r="51" spans="1:57" x14ac:dyDescent="0.3">
      <c r="AR51" s="40"/>
      <c r="AS51" s="40"/>
      <c r="AZ51">
        <f t="shared" si="1"/>
        <v>6</v>
      </c>
      <c r="BA51" t="str">
        <f t="shared" si="2"/>
        <v>RapeStraw_Cut_comb_conv</v>
      </c>
      <c r="BB51" t="s">
        <v>172</v>
      </c>
      <c r="BC51">
        <f t="shared" si="29"/>
        <v>0</v>
      </c>
      <c r="BD51" s="40" t="str">
        <f>$AS$22</f>
        <v>P g/kg</v>
      </c>
      <c r="BE51" s="40" t="str">
        <f>AS35</f>
        <v/>
      </c>
    </row>
    <row r="52" spans="1:57" ht="17.399999999999999" x14ac:dyDescent="0.3">
      <c r="A52" s="37" t="s">
        <v>119</v>
      </c>
      <c r="O52" s="37" t="s">
        <v>102</v>
      </c>
      <c r="P52" s="37"/>
      <c r="AS52" s="40"/>
      <c r="AZ52">
        <f t="shared" si="1"/>
        <v>6</v>
      </c>
      <c r="BA52" t="str">
        <f t="shared" si="2"/>
        <v>RapeStraw_Cut_comb_conv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6</v>
      </c>
      <c r="BA53" t="str">
        <f t="shared" si="2"/>
        <v>RapeStraw_Cut_comb_conv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6</v>
      </c>
      <c r="BA54" t="str">
        <f t="shared" si="2"/>
        <v>RapeStraw_Cut_comb_conv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6</v>
      </c>
      <c r="BA55" t="str">
        <f t="shared" si="2"/>
        <v>RapeStraw_Cut_comb_conv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6</v>
      </c>
      <c r="BA56" t="str">
        <f t="shared" si="2"/>
        <v>RapeStraw_Cut_comb_conv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6</v>
      </c>
      <c r="BA57" t="str">
        <f t="shared" si="2"/>
        <v>RapeStraw_Cut_comb_conv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6</v>
      </c>
      <c r="BA58" t="str">
        <f t="shared" si="2"/>
        <v>RapeStraw_Cut_comb_conv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6</v>
      </c>
      <c r="BA59" t="str">
        <f t="shared" si="2"/>
        <v>RapeStraw_Cut_comb_conv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6</v>
      </c>
      <c r="BA60" t="str">
        <f t="shared" si="2"/>
        <v>RapeStraw_Cut_comb_conv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6</v>
      </c>
      <c r="BA61" t="str">
        <f t="shared" si="2"/>
        <v>RapeStraw_Cut_comb_conv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6</v>
      </c>
      <c r="BA62" t="str">
        <f t="shared" si="2"/>
        <v>RapeStraw_Cut_comb_conv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6</v>
      </c>
      <c r="BA63" t="str">
        <f t="shared" si="2"/>
        <v>RapeStraw_Cut_comb_conv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6</v>
      </c>
      <c r="BA64" t="str">
        <f t="shared" si="2"/>
        <v>RapeStraw_Cut_comb_conv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6</v>
      </c>
      <c r="BA65" t="str">
        <f t="shared" si="2"/>
        <v>RapeStraw_Cut_comb_conv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6</v>
      </c>
      <c r="BA66" t="str">
        <f t="shared" si="2"/>
        <v>RapeStraw_Cut_comb_conv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6</v>
      </c>
      <c r="BA67" t="str">
        <f t="shared" si="2"/>
        <v>RapeStraw_Cut_comb_conv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6</v>
      </c>
      <c r="BA68" t="str">
        <f t="shared" si="2"/>
        <v>RapeStraw_Cut_comb_conv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6</v>
      </c>
      <c r="BA69" t="str">
        <f t="shared" si="2"/>
        <v>RapeStraw_Cut_comb_conv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6</v>
      </c>
      <c r="BA70" t="str">
        <f t="shared" si="2"/>
        <v>RapeStraw_Cut_comb_conv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6</v>
      </c>
      <c r="BA71" t="str">
        <f t="shared" si="2"/>
        <v>RapeStraw_Cut_comb_conv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6</v>
      </c>
      <c r="BA72" t="str">
        <f t="shared" si="2"/>
        <v>RapeStraw_Cut_comb_conv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6</v>
      </c>
      <c r="BA73" t="str">
        <f t="shared" si="2"/>
        <v>RapeStraw_Cut_comb_conv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6</v>
      </c>
      <c r="BA74" t="str">
        <f t="shared" si="2"/>
        <v>RapeStraw_Cut_comb_conv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6</v>
      </c>
      <c r="BA75" t="str">
        <f t="shared" si="2"/>
        <v>RapeStraw_Cut_comb_conv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6</v>
      </c>
      <c r="BA76" t="str">
        <f t="shared" si="2"/>
        <v>RapeStraw_Cut_comb_conv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6</v>
      </c>
      <c r="BA77" t="str">
        <f t="shared" si="2"/>
        <v>RapeStraw_Cut_comb_conv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6</v>
      </c>
      <c r="BA78" t="str">
        <f t="shared" si="2"/>
        <v>RapeStraw_Cut_comb_conv</v>
      </c>
      <c r="BB78" t="s">
        <v>162</v>
      </c>
      <c r="BC78" t="s">
        <v>162</v>
      </c>
      <c r="BD78" t="str">
        <f>I42</f>
        <v>Heat (MJ)</v>
      </c>
      <c r="BE78" s="59">
        <f>I50</f>
        <v>0</v>
      </c>
    </row>
    <row r="79" spans="1:57" x14ac:dyDescent="0.3">
      <c r="O79" s="74" t="s">
        <v>54</v>
      </c>
      <c r="P79" s="56"/>
      <c r="Q79" s="73">
        <f>SUM(Q70:Q78)</f>
        <v>0</v>
      </c>
      <c r="R79" s="73">
        <f>SUM(R70:R78)</f>
        <v>0</v>
      </c>
      <c r="AS79" s="59"/>
      <c r="AZ79">
        <f t="shared" si="1"/>
        <v>6</v>
      </c>
      <c r="BA79" t="str">
        <f t="shared" si="2"/>
        <v>RapeStraw_Cut_comb_conv</v>
      </c>
      <c r="BB79" t="s">
        <v>162</v>
      </c>
      <c r="BC79" t="s">
        <v>162</v>
      </c>
      <c r="BD79" t="str">
        <f>H42</f>
        <v>EL (KWh)</v>
      </c>
      <c r="BE79" s="59">
        <f>H50</f>
        <v>0</v>
      </c>
    </row>
    <row r="80" spans="1:57" x14ac:dyDescent="0.3">
      <c r="O80" s="35"/>
      <c r="P80" s="35"/>
      <c r="Q80" s="57"/>
      <c r="R80" s="57"/>
      <c r="S80" s="57"/>
      <c r="AS80" s="59"/>
      <c r="AZ80">
        <f t="shared" si="1"/>
        <v>6</v>
      </c>
      <c r="BA80" t="str">
        <f t="shared" si="2"/>
        <v>RapeStraw_Cut_comb_conv</v>
      </c>
      <c r="BB80" t="str">
        <f>$A$53</f>
        <v>Transport</v>
      </c>
      <c r="BC80" t="str">
        <f>BB80</f>
        <v>Transport</v>
      </c>
      <c r="BD80" t="str">
        <f>Q53</f>
        <v>Diesel (L)</v>
      </c>
      <c r="BE80" s="59">
        <f>Q63</f>
        <v>0</v>
      </c>
    </row>
    <row r="81" spans="1:57" ht="17.399999999999999" x14ac:dyDescent="0.3">
      <c r="O81" s="37" t="s">
        <v>103</v>
      </c>
      <c r="P81" s="37"/>
      <c r="Q81" s="7" t="s">
        <v>169</v>
      </c>
      <c r="AZ81">
        <f t="shared" si="1"/>
        <v>6</v>
      </c>
      <c r="BA81" t="str">
        <f t="shared" si="2"/>
        <v>RapeStraw_Cut_comb_conv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6</v>
      </c>
      <c r="BA82" t="str">
        <f t="shared" si="2"/>
        <v>RapeStraw_Cut_comb_conv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6</v>
      </c>
      <c r="BA83" t="str">
        <f t="shared" si="2"/>
        <v>RapeStraw_Cut_comb_conv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6</v>
      </c>
      <c r="BA84" t="str">
        <f t="shared" si="2"/>
        <v>RapeStraw_Cut_comb_conv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6</v>
      </c>
      <c r="BA85" t="str">
        <f t="shared" si="2"/>
        <v>RapeStraw_Cut_comb_conv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6</v>
      </c>
      <c r="BA86" t="str">
        <f t="shared" ref="BA86:BA100" si="45">$BC$21</f>
        <v>RapeStraw_Cut_comb_conv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6</v>
      </c>
      <c r="BA87" t="str">
        <f t="shared" si="45"/>
        <v>RapeStraw_Cut_comb_conv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6</v>
      </c>
      <c r="BA88" t="str">
        <f t="shared" si="45"/>
        <v>RapeStraw_Cut_comb_conv</v>
      </c>
      <c r="BB88" t="s">
        <v>170</v>
      </c>
      <c r="BC88" t="s">
        <v>170</v>
      </c>
      <c r="BD88" t="str">
        <f>S82</f>
        <v>Diesel (L)</v>
      </c>
      <c r="BE88">
        <f>E104</f>
        <v>5.8299999999999997E-4</v>
      </c>
    </row>
    <row r="89" spans="1:57" x14ac:dyDescent="0.3">
      <c r="A89" s="23" t="s">
        <v>98</v>
      </c>
      <c r="B89" s="49"/>
      <c r="C89" s="24"/>
      <c r="D89" s="16"/>
      <c r="E89" s="16"/>
      <c r="O89" s="36">
        <f t="shared" si="40"/>
        <v>0</v>
      </c>
      <c r="P89" s="55"/>
      <c r="Q89" s="63">
        <f t="shared" si="41"/>
        <v>0</v>
      </c>
      <c r="R89" s="63">
        <f t="shared" si="42"/>
        <v>0</v>
      </c>
      <c r="S89" s="63">
        <f t="shared" si="43"/>
        <v>0</v>
      </c>
      <c r="AZ89">
        <f t="shared" si="44"/>
        <v>6</v>
      </c>
      <c r="BA89" t="str">
        <f t="shared" si="45"/>
        <v>RapeStraw_Cut_comb_conv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6</v>
      </c>
      <c r="BA90" t="str">
        <f t="shared" si="45"/>
        <v>RapeStraw_Cut_comb_conv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6</v>
      </c>
      <c r="BA91" t="str">
        <f t="shared" si="45"/>
        <v>RapeStraw_Cut_comb_conv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6</v>
      </c>
      <c r="BA92" t="str">
        <f t="shared" si="45"/>
        <v>RapeStraw_Cut_comb_conv</v>
      </c>
      <c r="BB92" t="s">
        <v>208</v>
      </c>
      <c r="BC92" t="str">
        <f>V38</f>
        <v>N_Diffust</v>
      </c>
      <c r="BD92" t="s">
        <v>209</v>
      </c>
      <c r="BE92">
        <f>V39</f>
        <v>0</v>
      </c>
    </row>
    <row r="93" spans="1:57" x14ac:dyDescent="0.3">
      <c r="AZ93">
        <f t="shared" si="44"/>
        <v>6</v>
      </c>
      <c r="BA93" t="str">
        <f t="shared" si="45"/>
        <v>RapeStraw_Cut_comb_conv</v>
      </c>
      <c r="BB93" t="s">
        <v>208</v>
      </c>
      <c r="BC93" t="str">
        <f>W38</f>
        <v>N_N2O</v>
      </c>
      <c r="BD93" t="s">
        <v>209</v>
      </c>
      <c r="BE93">
        <f>W39</f>
        <v>0</v>
      </c>
    </row>
    <row r="94" spans="1:57" x14ac:dyDescent="0.3">
      <c r="A94" s="26" t="s">
        <v>111</v>
      </c>
      <c r="B94" s="48" t="s">
        <v>73</v>
      </c>
      <c r="C94" s="15" t="s">
        <v>112</v>
      </c>
      <c r="D94" s="15" t="s">
        <v>167</v>
      </c>
      <c r="E94" s="15" t="s">
        <v>163</v>
      </c>
      <c r="AZ94">
        <f t="shared" si="44"/>
        <v>6</v>
      </c>
      <c r="BA94" t="str">
        <f t="shared" si="45"/>
        <v>RapeStraw_Cut_comb_conv</v>
      </c>
      <c r="BB94" t="s">
        <v>208</v>
      </c>
      <c r="BC94" t="str">
        <f>X38</f>
        <v>N_N2</v>
      </c>
      <c r="BD94" t="s">
        <v>209</v>
      </c>
      <c r="BE94">
        <f>X39</f>
        <v>0</v>
      </c>
    </row>
    <row r="95" spans="1:57" x14ac:dyDescent="0.3">
      <c r="A95" s="23" t="s">
        <v>92</v>
      </c>
      <c r="B95" s="49" t="s">
        <v>655</v>
      </c>
      <c r="C95" s="24" t="s">
        <v>135</v>
      </c>
      <c r="D95" s="16"/>
      <c r="E95" s="83">
        <f>IF(C95="","",IF(VLOOKUP(C95,'Diesel consumption for field op'!$B$4:$E$78,3,FALSE)="L / ton",((VLOOKUP(C95,'Diesel consumption for field op'!$B$4:$E$78,2,FALSE)*1.007)*(VLOOKUP(B95,$B$12:$D$18,3,FALSE)/1000)/(VLOOKUP(B95,$B$12:$Q$18,16,FALSE)/1000)),0))</f>
        <v>5.8299999999999997E-4</v>
      </c>
      <c r="AZ95">
        <f t="shared" si="44"/>
        <v>6</v>
      </c>
      <c r="BA95" t="str">
        <f t="shared" si="45"/>
        <v>RapeStraw_Cut_comb_conv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6</v>
      </c>
      <c r="BA96" t="str">
        <f t="shared" si="45"/>
        <v>RapeStraw_Cut_comb_conv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6</v>
      </c>
      <c r="BA97" t="str">
        <f t="shared" si="45"/>
        <v>RapeStraw_Cut_comb_conv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6</v>
      </c>
      <c r="BA98" t="str">
        <f t="shared" si="45"/>
        <v>RapeStraw_Cut_comb_conv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6</v>
      </c>
      <c r="BA99" t="str">
        <f t="shared" si="45"/>
        <v>RapeStraw_Cut_comb_conv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6</v>
      </c>
      <c r="BA100" t="str">
        <f t="shared" si="45"/>
        <v>RapeStraw_Cut_comb_conv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5.8299999999999997E-4</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5.8299999999999997E-4</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00000000-0002-0000-01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100-000001000000}">
          <x14:formula1>
            <xm:f>Other_tabels!$V$5:$V$6</xm:f>
          </x14:formula1>
          <xm:sqref>E54:E68</xm:sqref>
        </x14:dataValidation>
        <x14:dataValidation type="list" allowBlank="1" showInputMessage="1" showErrorMessage="1" xr:uid="{00000000-0002-0000-0100-000002000000}">
          <x14:formula1>
            <xm:f>Other_tabels!$Q$5:$Q$13</xm:f>
          </x14:formula1>
          <xm:sqref>D54:D68</xm:sqref>
        </x14:dataValidation>
        <x14:dataValidation type="list" allowBlank="1" showInputMessage="1" showErrorMessage="1" xr:uid="{00000000-0002-0000-0100-000003000000}">
          <x14:formula1>
            <xm:f>Biomass_pool_output_Field_modul!$A$3:$A$100</xm:f>
          </x14:formula1>
          <xm:sqref>B12:B18</xm:sqref>
        </x14:dataValidation>
        <x14:dataValidation type="list" allowBlank="1" showInputMessage="1" showErrorMessage="1" xr:uid="{00000000-0002-0000-0100-000004000000}">
          <x14:formula1>
            <xm:f>Other_tabels!$A$5:$A$50</xm:f>
          </x14:formula1>
          <xm:sqref>C19 C21</xm:sqref>
        </x14:dataValidation>
        <x14:dataValidation type="list" allowBlank="1" showInputMessage="1" showErrorMessage="1" xr:uid="{00000000-0002-0000-0100-000006000000}">
          <x14:formula1>
            <xm:f>Other_tabels!$X$5:$X$22</xm:f>
          </x14:formula1>
          <xm:sqref>C70:C78</xm:sqref>
        </x14:dataValidation>
        <x14:dataValidation type="list" allowBlank="1" showInputMessage="1" showErrorMessage="1" xr:uid="{00000000-0002-0000-0100-000007000000}">
          <x14:formula1>
            <xm:f>'Diesel consumption for field op'!$B$4:$B$78</xm:f>
          </x14:formula1>
          <xm:sqref>C95:C103</xm:sqref>
        </x14:dataValidation>
        <x14:dataValidation type="list" allowBlank="1" showInputMessage="1" showErrorMessage="1" xr:uid="{00000000-0002-0000-0100-000008000000}">
          <x14:formula1>
            <xm:f>'Processed products'!$Z$5:$Z$104</xm:f>
          </x14:formula1>
          <xm:sqref>B43:B49</xm:sqref>
        </x14:dataValidation>
        <x14:dataValidation type="list" allowBlank="1" showInputMessage="1" showErrorMessage="1" xr:uid="{00000000-0002-0000-0100-000009000000}">
          <x14:formula1>
            <xm:f>Other_tabels!$I$5:$I$12</xm:f>
          </x14:formula1>
          <xm:sqref>C43:C49</xm:sqref>
        </x14:dataValidation>
        <x14:dataValidation type="list" allowBlank="1" showInputMessage="1" showErrorMessage="1" xr:uid="{00000000-0002-0000-0100-000005000000}">
          <x14:formula1>
            <xm:f>'Processed products'!$B$5:$B$103</xm:f>
          </x14:formula1>
          <xm:sqref>B23:B30</xm:sqref>
        </x14:dataValidation>
        <x14:dataValidation type="list" allowBlank="1" showInputMessage="1" showErrorMessage="1" xr:uid="{00000000-0002-0000-0100-00000A000000}">
          <x14:formula1>
            <xm:f>'Processed products'!$AJ$5:$AJ$239</xm:f>
          </x14:formula1>
          <xm:sqref>B33:B38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FC4C-A222-4C67-B87A-44B311AE0E05}">
  <sheetPr>
    <tabColor theme="5" tint="0.79998168889431442"/>
  </sheetPr>
  <dimension ref="A1:BE109"/>
  <sheetViews>
    <sheetView topLeftCell="I1" workbookViewId="0">
      <selection activeCell="S23" sqref="S23:AO29"/>
    </sheetView>
  </sheetViews>
  <sheetFormatPr defaultRowHeight="14.4" x14ac:dyDescent="0.3"/>
  <cols>
    <col min="1" max="1" width="36.88671875" customWidth="1"/>
    <col min="2" max="2" width="35.6640625" customWidth="1"/>
    <col min="3" max="3" width="22.6640625" bestFit="1"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23</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621</v>
      </c>
      <c r="C5" s="225"/>
      <c r="E5" s="198"/>
      <c r="F5" s="10">
        <v>1</v>
      </c>
      <c r="G5" s="198"/>
      <c r="H5" s="198"/>
      <c r="I5" s="198"/>
      <c r="J5" s="10">
        <v>1</v>
      </c>
      <c r="K5" s="10">
        <v>1</v>
      </c>
      <c r="L5" s="10">
        <v>1</v>
      </c>
      <c r="M5" s="10">
        <v>1</v>
      </c>
    </row>
    <row r="6" spans="1:24" x14ac:dyDescent="0.3">
      <c r="A6" s="20" t="s">
        <v>3</v>
      </c>
      <c r="B6" s="224" t="s">
        <v>622</v>
      </c>
      <c r="C6" s="225"/>
    </row>
    <row r="7" spans="1:24" ht="14.4" customHeight="1" x14ac:dyDescent="0.3">
      <c r="A7" s="218" t="s">
        <v>53</v>
      </c>
      <c r="B7" s="219" t="s">
        <v>134</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656</v>
      </c>
      <c r="C12" s="34" t="s">
        <v>33</v>
      </c>
      <c r="D12" s="11">
        <v>1</v>
      </c>
      <c r="Q12" s="66">
        <f>(IF($B12="","0",VLOOKUP($B12,Biomass_pool_output_Field_modul!$A$3:$G$100,7,FALSE)))</f>
        <v>950</v>
      </c>
      <c r="R12" s="55"/>
      <c r="S12" s="34">
        <f>(IF($B12="","0",VLOOKUP($B12,Biomass_pool_output_Field_modul!$A$3:$F$100,2,FALSE)))*D12</f>
        <v>450</v>
      </c>
      <c r="T12" s="34">
        <f>(IF($B12="","0",VLOOKUP($B12,Biomass_pool_output_Field_modul!$A$3:$F$100,3,FALSE)))*D12</f>
        <v>5.28</v>
      </c>
      <c r="U12" s="34">
        <f>(IF($B12="","0",VLOOKUP($B12,Biomass_pool_output_Field_modul!$A$3:$F$100,4,FALSE)))*D12</f>
        <v>1</v>
      </c>
      <c r="V12" s="34">
        <f>(IF($B12="","0",VLOOKUP($B12,Biomass_pool_output_Field_modul!$A$3:$F$100,5,FALSE)))*D12</f>
        <v>20.2</v>
      </c>
      <c r="W12" s="34">
        <f>(IF($B12="","0",VLOOKUP($B12,Biomass_pool_output_Field_modul!$A$3:$F$100,6,FALSE)))*D12</f>
        <v>17.7</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950</v>
      </c>
      <c r="R20" s="55"/>
      <c r="S20" s="34">
        <f>SUM(S12:S18)</f>
        <v>450</v>
      </c>
      <c r="T20" s="34">
        <f>SUM(T12:T18)</f>
        <v>5.28</v>
      </c>
      <c r="U20" s="34">
        <f>SUM(U12:U18)</f>
        <v>1</v>
      </c>
      <c r="V20" s="34">
        <f t="shared" ref="V20:W20" si="0">SUM(V12:V18)</f>
        <v>20.2</v>
      </c>
      <c r="W20" s="34">
        <f t="shared" si="0"/>
        <v>17.7</v>
      </c>
      <c r="BB20" t="str">
        <f>A4</f>
        <v>ID-nummer</v>
      </c>
      <c r="BC20">
        <f>B4</f>
        <v>23</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RapeStraw_Cut_comb_org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23</v>
      </c>
      <c r="BA22" t="str">
        <f t="shared" ref="BA22:BA85" si="2">$BC$21</f>
        <v>RapeStraw_Cut_comb_org</v>
      </c>
      <c r="BB22" t="s">
        <v>73</v>
      </c>
      <c r="BC22" t="str">
        <f t="shared" ref="BC22" si="3">$B$12</f>
        <v>Straw_oilseed_org</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23</v>
      </c>
      <c r="BA23" t="str">
        <f t="shared" si="2"/>
        <v>RapeStraw_Cut_comb_org</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23</v>
      </c>
      <c r="BA24" t="str">
        <f t="shared" si="2"/>
        <v>RapeStraw_Cut_comb_org</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23</v>
      </c>
      <c r="BA25" t="str">
        <f t="shared" si="2"/>
        <v>RapeStraw_Cut_comb_org</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23</v>
      </c>
      <c r="BA26" t="str">
        <f t="shared" si="2"/>
        <v>RapeStraw_Cut_comb_org</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23</v>
      </c>
      <c r="BA27" t="str">
        <f t="shared" si="2"/>
        <v>RapeStraw_Cut_comb_org</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23</v>
      </c>
      <c r="BA28" t="str">
        <f t="shared" si="2"/>
        <v>RapeStraw_Cut_comb_org</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23</v>
      </c>
      <c r="BA29" t="str">
        <f t="shared" si="2"/>
        <v>RapeStraw_Cut_comb_org</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23</v>
      </c>
      <c r="BA30" t="str">
        <f t="shared" si="2"/>
        <v>RapeStraw_Cut_comb_org</v>
      </c>
      <c r="BB30" t="s">
        <v>171</v>
      </c>
      <c r="BC30">
        <f>$B$24</f>
        <v>0</v>
      </c>
      <c r="BD30" t="str">
        <f t="shared" ref="BD30:BD35" si="17">C23</f>
        <v>Kg</v>
      </c>
      <c r="BE30" s="81">
        <f t="shared" ref="BE30:BE35" si="18">O23</f>
        <v>0</v>
      </c>
    </row>
    <row r="31" spans="1:57" x14ac:dyDescent="0.3">
      <c r="Y31" s="68"/>
      <c r="Z31" s="68"/>
      <c r="AA31" s="68"/>
      <c r="AB31" s="68"/>
      <c r="AC31" s="68"/>
      <c r="AS31" s="81"/>
      <c r="AZ31">
        <f t="shared" si="1"/>
        <v>23</v>
      </c>
      <c r="BA31" t="str">
        <f t="shared" si="2"/>
        <v>RapeStraw_Cut_comb_org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23</v>
      </c>
      <c r="BA32" t="str">
        <f t="shared" si="2"/>
        <v>RapeStraw_Cut_comb_org</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23</v>
      </c>
      <c r="BA33" t="str">
        <f t="shared" si="2"/>
        <v>RapeStraw_Cut_comb_org</v>
      </c>
      <c r="BB33" t="s">
        <v>171</v>
      </c>
      <c r="BC33">
        <f>$B$27</f>
        <v>0</v>
      </c>
      <c r="BD33" t="str">
        <f t="shared" si="17"/>
        <v>Kg</v>
      </c>
      <c r="BE33" s="81">
        <f t="shared" si="18"/>
        <v>0</v>
      </c>
    </row>
    <row r="34" spans="1:57" x14ac:dyDescent="0.3">
      <c r="A34" s="23" t="s">
        <v>153</v>
      </c>
      <c r="B34" s="24" t="s">
        <v>623</v>
      </c>
      <c r="C34" s="34" t="s">
        <v>33</v>
      </c>
      <c r="D34" s="65">
        <v>1</v>
      </c>
      <c r="E34" s="34" t="str">
        <f>IF(B34="","",VLOOKUP(B34,'Processed products'!$AJ$5:$AM$239,2,FALSE))</f>
        <v>Soil_input_org</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5.28</v>
      </c>
      <c r="AM34" s="42">
        <f>IF($D34="","",(U20*K34))</f>
        <v>1</v>
      </c>
      <c r="AN34" s="42">
        <f>IF($D34="","",(V20*L34))</f>
        <v>20.2</v>
      </c>
      <c r="AO34" s="42">
        <f>IF($D34="","",(W20*M34))</f>
        <v>17.7</v>
      </c>
      <c r="AQ34" s="62">
        <f t="shared" si="21"/>
        <v>450</v>
      </c>
      <c r="AR34" s="62">
        <f t="shared" si="21"/>
        <v>5.28</v>
      </c>
      <c r="AS34" s="62">
        <f t="shared" si="21"/>
        <v>1</v>
      </c>
      <c r="AT34" s="62">
        <f t="shared" si="21"/>
        <v>20.2</v>
      </c>
      <c r="AU34" s="62">
        <f t="shared" si="21"/>
        <v>17.7</v>
      </c>
      <c r="AZ34">
        <f t="shared" si="1"/>
        <v>23</v>
      </c>
      <c r="BA34" t="str">
        <f t="shared" si="2"/>
        <v>RapeStraw_Cut_comb_org</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23</v>
      </c>
      <c r="BA35" t="str">
        <f t="shared" si="2"/>
        <v>RapeStraw_Cut_comb_org</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23</v>
      </c>
      <c r="BA36" t="str">
        <f t="shared" si="2"/>
        <v>RapeStraw_Cut_comb_org</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23</v>
      </c>
      <c r="BA37" t="str">
        <f t="shared" si="2"/>
        <v>RapeStraw_Cut_comb_org</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23</v>
      </c>
      <c r="BA38" t="str">
        <f t="shared" si="2"/>
        <v>RapeStraw_Cut_comb_org</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23</v>
      </c>
      <c r="BA39" t="str">
        <f t="shared" si="2"/>
        <v>RapeStraw_Cut_comb_org</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5.28</v>
      </c>
      <c r="AM40" s="42">
        <f t="shared" si="24"/>
        <v>1</v>
      </c>
      <c r="AN40" s="42">
        <f t="shared" si="24"/>
        <v>20.2</v>
      </c>
      <c r="AO40" s="42">
        <f t="shared" si="24"/>
        <v>17.7</v>
      </c>
      <c r="AZ40">
        <f t="shared" si="1"/>
        <v>23</v>
      </c>
      <c r="BA40" t="str">
        <f t="shared" si="2"/>
        <v>RapeStraw_Cut_comb_org</v>
      </c>
      <c r="BB40" t="s">
        <v>172</v>
      </c>
      <c r="BC40">
        <f t="shared" si="22"/>
        <v>0</v>
      </c>
      <c r="BD40" t="str">
        <f>$AT$22</f>
        <v>K g/kg</v>
      </c>
      <c r="BE40" s="40" t="str">
        <f>AT33</f>
        <v/>
      </c>
    </row>
    <row r="41" spans="1:57" x14ac:dyDescent="0.3">
      <c r="C41" s="31"/>
      <c r="H41" s="226" t="s">
        <v>166</v>
      </c>
      <c r="I41" s="226"/>
      <c r="AJ41" s="43" t="s">
        <v>60</v>
      </c>
      <c r="AK41" s="62">
        <f>AK30+AK40</f>
        <v>450</v>
      </c>
      <c r="AL41" s="62">
        <f>AL30+AL40</f>
        <v>5.28</v>
      </c>
      <c r="AM41" s="62">
        <f>AM30+AM40</f>
        <v>1</v>
      </c>
      <c r="AN41" s="62">
        <f>AN30+AN40</f>
        <v>20.2</v>
      </c>
      <c r="AO41" s="62">
        <f>AO30+AO40</f>
        <v>17.7</v>
      </c>
      <c r="AQ41" s="40"/>
      <c r="AZ41">
        <f t="shared" si="1"/>
        <v>23</v>
      </c>
      <c r="BA41" t="str">
        <f t="shared" si="2"/>
        <v>RapeStraw_Cut_comb_org</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23</v>
      </c>
      <c r="BA42" t="str">
        <f t="shared" si="2"/>
        <v>RapeStraw_Cut_comb_org</v>
      </c>
      <c r="BB42" t="s">
        <v>172</v>
      </c>
      <c r="BC42" t="str">
        <f>$B$34</f>
        <v>Snittet_halm_org</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23</v>
      </c>
      <c r="BA43" t="str">
        <f t="shared" si="2"/>
        <v>RapeStraw_Cut_comb_org</v>
      </c>
      <c r="BB43" t="s">
        <v>172</v>
      </c>
      <c r="BC43" t="str">
        <f t="shared" ref="BC43:BC47" si="25">$B$34</f>
        <v>Snittet_halm_org</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23</v>
      </c>
      <c r="BA44" t="str">
        <f t="shared" si="2"/>
        <v>RapeStraw_Cut_comb_org</v>
      </c>
      <c r="BB44" t="s">
        <v>172</v>
      </c>
      <c r="BC44" t="str">
        <f t="shared" si="25"/>
        <v>Snittet_halm_org</v>
      </c>
      <c r="BD44" t="str">
        <f>$AR$22</f>
        <v>N g/kg</v>
      </c>
      <c r="BE44" s="40">
        <f>AR34</f>
        <v>5.28</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23</v>
      </c>
      <c r="BA45" t="str">
        <f t="shared" si="2"/>
        <v>RapeStraw_Cut_comb_org</v>
      </c>
      <c r="BB45" t="s">
        <v>172</v>
      </c>
      <c r="BC45" t="str">
        <f t="shared" si="25"/>
        <v>Snittet_halm_org</v>
      </c>
      <c r="BD45" s="40" t="str">
        <f>$AS$22</f>
        <v>P g/kg</v>
      </c>
      <c r="BE45" s="40">
        <f>AS34</f>
        <v>1</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23</v>
      </c>
      <c r="BA46" t="str">
        <f t="shared" si="2"/>
        <v>RapeStraw_Cut_comb_org</v>
      </c>
      <c r="BB46" t="s">
        <v>172</v>
      </c>
      <c r="BC46" t="str">
        <f t="shared" si="25"/>
        <v>Snittet_halm_org</v>
      </c>
      <c r="BD46" t="str">
        <f>$AT$22</f>
        <v>K g/kg</v>
      </c>
      <c r="BE46" s="40">
        <f>AT34</f>
        <v>20.2</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23</v>
      </c>
      <c r="BA47" t="str">
        <f t="shared" si="2"/>
        <v>RapeStraw_Cut_comb_org</v>
      </c>
      <c r="BB47" t="s">
        <v>172</v>
      </c>
      <c r="BC47" t="str">
        <f t="shared" si="25"/>
        <v>Snittet_halm_org</v>
      </c>
      <c r="BD47" t="str">
        <f>$AU$22</f>
        <v>BE MJ/kg</v>
      </c>
      <c r="BE47" s="40">
        <f>AU34</f>
        <v>17.7</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23</v>
      </c>
      <c r="BA48" t="str">
        <f t="shared" si="2"/>
        <v>RapeStraw_Cut_comb_org</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23</v>
      </c>
      <c r="BA49" t="str">
        <f t="shared" si="2"/>
        <v>RapeStraw_Cut_comb_org</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23</v>
      </c>
      <c r="BA50" t="str">
        <f t="shared" si="2"/>
        <v>RapeStraw_Cut_comb_org</v>
      </c>
      <c r="BB50" t="s">
        <v>172</v>
      </c>
      <c r="BC50">
        <f t="shared" si="29"/>
        <v>0</v>
      </c>
      <c r="BD50" t="str">
        <f>$AR$22</f>
        <v>N g/kg</v>
      </c>
      <c r="BE50" s="40" t="str">
        <f>AR35</f>
        <v/>
      </c>
    </row>
    <row r="51" spans="1:57" x14ac:dyDescent="0.3">
      <c r="AR51" s="40"/>
      <c r="AS51" s="40"/>
      <c r="AZ51">
        <f t="shared" si="1"/>
        <v>23</v>
      </c>
      <c r="BA51" t="str">
        <f t="shared" si="2"/>
        <v>RapeStraw_Cut_comb_org</v>
      </c>
      <c r="BB51" t="s">
        <v>172</v>
      </c>
      <c r="BC51">
        <f t="shared" si="29"/>
        <v>0</v>
      </c>
      <c r="BD51" s="40" t="str">
        <f>$AS$22</f>
        <v>P g/kg</v>
      </c>
      <c r="BE51" s="40" t="str">
        <f>AS35</f>
        <v/>
      </c>
    </row>
    <row r="52" spans="1:57" ht="17.399999999999999" x14ac:dyDescent="0.3">
      <c r="A52" s="37" t="s">
        <v>119</v>
      </c>
      <c r="O52" s="37" t="s">
        <v>102</v>
      </c>
      <c r="P52" s="37"/>
      <c r="AS52" s="40"/>
      <c r="AZ52">
        <f t="shared" si="1"/>
        <v>23</v>
      </c>
      <c r="BA52" t="str">
        <f t="shared" si="2"/>
        <v>RapeStraw_Cut_comb_org</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23</v>
      </c>
      <c r="BA53" t="str">
        <f t="shared" si="2"/>
        <v>RapeStraw_Cut_comb_org</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23</v>
      </c>
      <c r="BA54" t="str">
        <f t="shared" si="2"/>
        <v>RapeStraw_Cut_comb_org</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23</v>
      </c>
      <c r="BA55" t="str">
        <f t="shared" si="2"/>
        <v>RapeStraw_Cut_comb_org</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23</v>
      </c>
      <c r="BA56" t="str">
        <f t="shared" si="2"/>
        <v>RapeStraw_Cut_comb_org</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23</v>
      </c>
      <c r="BA57" t="str">
        <f t="shared" si="2"/>
        <v>RapeStraw_Cut_comb_org</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23</v>
      </c>
      <c r="BA58" t="str">
        <f t="shared" si="2"/>
        <v>RapeStraw_Cut_comb_org</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23</v>
      </c>
      <c r="BA59" t="str">
        <f t="shared" si="2"/>
        <v>RapeStraw_Cut_comb_org</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23</v>
      </c>
      <c r="BA60" t="str">
        <f t="shared" si="2"/>
        <v>RapeStraw_Cut_comb_org</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23</v>
      </c>
      <c r="BA61" t="str">
        <f t="shared" si="2"/>
        <v>RapeStraw_Cut_comb_org</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23</v>
      </c>
      <c r="BA62" t="str">
        <f t="shared" si="2"/>
        <v>RapeStraw_Cut_comb_org</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23</v>
      </c>
      <c r="BA63" t="str">
        <f t="shared" si="2"/>
        <v>RapeStraw_Cut_comb_org</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23</v>
      </c>
      <c r="BA64" t="str">
        <f t="shared" si="2"/>
        <v>RapeStraw_Cut_comb_org</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23</v>
      </c>
      <c r="BA65" t="str">
        <f t="shared" si="2"/>
        <v>RapeStraw_Cut_comb_org</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23</v>
      </c>
      <c r="BA66" t="str">
        <f t="shared" si="2"/>
        <v>RapeStraw_Cut_comb_org</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23</v>
      </c>
      <c r="BA67" t="str">
        <f t="shared" si="2"/>
        <v>RapeStraw_Cut_comb_org</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23</v>
      </c>
      <c r="BA68" t="str">
        <f t="shared" si="2"/>
        <v>RapeStraw_Cut_comb_org</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23</v>
      </c>
      <c r="BA69" t="str">
        <f t="shared" si="2"/>
        <v>RapeStraw_Cut_comb_org</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23</v>
      </c>
      <c r="BA70" t="str">
        <f t="shared" si="2"/>
        <v>RapeStraw_Cut_comb_org</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23</v>
      </c>
      <c r="BA71" t="str">
        <f t="shared" si="2"/>
        <v>RapeStraw_Cut_comb_org</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23</v>
      </c>
      <c r="BA72" t="str">
        <f t="shared" si="2"/>
        <v>RapeStraw_Cut_comb_org</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23</v>
      </c>
      <c r="BA73" t="str">
        <f t="shared" si="2"/>
        <v>RapeStraw_Cut_comb_org</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23</v>
      </c>
      <c r="BA74" t="str">
        <f t="shared" si="2"/>
        <v>RapeStraw_Cut_comb_org</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23</v>
      </c>
      <c r="BA75" t="str">
        <f t="shared" si="2"/>
        <v>RapeStraw_Cut_comb_org</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23</v>
      </c>
      <c r="BA76" t="str">
        <f t="shared" si="2"/>
        <v>RapeStraw_Cut_comb_org</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23</v>
      </c>
      <c r="BA77" t="str">
        <f t="shared" si="2"/>
        <v>RapeStraw_Cut_comb_org</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23</v>
      </c>
      <c r="BA78" t="str">
        <f t="shared" si="2"/>
        <v>RapeStraw_Cut_comb_org</v>
      </c>
      <c r="BB78" t="s">
        <v>162</v>
      </c>
      <c r="BC78" t="s">
        <v>162</v>
      </c>
      <c r="BD78" t="str">
        <f>I42</f>
        <v>Heat (MJ)</v>
      </c>
      <c r="BE78" s="59">
        <f>I50</f>
        <v>0</v>
      </c>
    </row>
    <row r="79" spans="1:57" x14ac:dyDescent="0.3">
      <c r="O79" s="74" t="s">
        <v>54</v>
      </c>
      <c r="P79" s="56"/>
      <c r="Q79" s="73">
        <f>SUM(Q70:Q78)</f>
        <v>0</v>
      </c>
      <c r="R79" s="73">
        <f>SUM(R70:R78)</f>
        <v>0</v>
      </c>
      <c r="AS79" s="59"/>
      <c r="AZ79">
        <f t="shared" si="1"/>
        <v>23</v>
      </c>
      <c r="BA79" t="str">
        <f t="shared" si="2"/>
        <v>RapeStraw_Cut_comb_org</v>
      </c>
      <c r="BB79" t="s">
        <v>162</v>
      </c>
      <c r="BC79" t="s">
        <v>162</v>
      </c>
      <c r="BD79" t="str">
        <f>H42</f>
        <v>EL (KWh)</v>
      </c>
      <c r="BE79" s="59">
        <f>H50</f>
        <v>0</v>
      </c>
    </row>
    <row r="80" spans="1:57" x14ac:dyDescent="0.3">
      <c r="O80" s="35"/>
      <c r="P80" s="35"/>
      <c r="Q80" s="57"/>
      <c r="R80" s="57"/>
      <c r="S80" s="57"/>
      <c r="AS80" s="59"/>
      <c r="AZ80">
        <f t="shared" si="1"/>
        <v>23</v>
      </c>
      <c r="BA80" t="str">
        <f t="shared" si="2"/>
        <v>RapeStraw_Cut_comb_org</v>
      </c>
      <c r="BB80" t="str">
        <f>$A$53</f>
        <v>Transport</v>
      </c>
      <c r="BC80" t="str">
        <f>BB80</f>
        <v>Transport</v>
      </c>
      <c r="BD80" t="str">
        <f>Q53</f>
        <v>Diesel (L)</v>
      </c>
      <c r="BE80" s="59">
        <f>Q63</f>
        <v>0</v>
      </c>
    </row>
    <row r="81" spans="1:57" ht="17.399999999999999" x14ac:dyDescent="0.3">
      <c r="O81" s="37" t="s">
        <v>103</v>
      </c>
      <c r="P81" s="37"/>
      <c r="Q81" s="7" t="s">
        <v>169</v>
      </c>
      <c r="AZ81">
        <f t="shared" si="1"/>
        <v>23</v>
      </c>
      <c r="BA81" t="str">
        <f t="shared" si="2"/>
        <v>RapeStraw_Cut_comb_org</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23</v>
      </c>
      <c r="BA82" t="str">
        <f t="shared" si="2"/>
        <v>RapeStraw_Cut_comb_org</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23</v>
      </c>
      <c r="BA83" t="str">
        <f t="shared" si="2"/>
        <v>RapeStraw_Cut_comb_org</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23</v>
      </c>
      <c r="BA84" t="str">
        <f t="shared" si="2"/>
        <v>RapeStraw_Cut_comb_org</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23</v>
      </c>
      <c r="BA85" t="str">
        <f t="shared" si="2"/>
        <v>RapeStraw_Cut_comb_org</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23</v>
      </c>
      <c r="BA86" t="str">
        <f t="shared" ref="BA86:BA100" si="45">$BC$21</f>
        <v>RapeStraw_Cut_comb_org</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23</v>
      </c>
      <c r="BA87" t="str">
        <f t="shared" si="45"/>
        <v>RapeStraw_Cut_comb_org</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23</v>
      </c>
      <c r="BA88" t="str">
        <f t="shared" si="45"/>
        <v>RapeStraw_Cut_comb_org</v>
      </c>
      <c r="BB88" t="s">
        <v>170</v>
      </c>
      <c r="BC88" t="s">
        <v>170</v>
      </c>
      <c r="BD88" t="str">
        <f>S82</f>
        <v>Diesel (L)</v>
      </c>
      <c r="BE88">
        <f>E104</f>
        <v>5.8299999999999997E-4</v>
      </c>
    </row>
    <row r="89" spans="1:57" x14ac:dyDescent="0.3">
      <c r="A89" s="23" t="s">
        <v>98</v>
      </c>
      <c r="B89" s="49"/>
      <c r="C89" s="24"/>
      <c r="D89" s="16"/>
      <c r="E89" s="16"/>
      <c r="O89" s="36">
        <f t="shared" si="40"/>
        <v>0</v>
      </c>
      <c r="P89" s="55"/>
      <c r="Q89" s="63">
        <f t="shared" si="41"/>
        <v>0</v>
      </c>
      <c r="R89" s="63">
        <f t="shared" si="42"/>
        <v>0</v>
      </c>
      <c r="S89" s="63">
        <f t="shared" si="43"/>
        <v>0</v>
      </c>
      <c r="AZ89">
        <f t="shared" si="44"/>
        <v>23</v>
      </c>
      <c r="BA89" t="str">
        <f t="shared" si="45"/>
        <v>RapeStraw_Cut_comb_org</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23</v>
      </c>
      <c r="BA90" t="str">
        <f t="shared" si="45"/>
        <v>RapeStraw_Cut_comb_org</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23</v>
      </c>
      <c r="BA91" t="str">
        <f t="shared" si="45"/>
        <v>RapeStraw_Cut_comb_org</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23</v>
      </c>
      <c r="BA92" t="str">
        <f t="shared" si="45"/>
        <v>RapeStraw_Cut_comb_org</v>
      </c>
      <c r="BB92" t="s">
        <v>208</v>
      </c>
      <c r="BC92" t="str">
        <f>V38</f>
        <v>N_Diffust</v>
      </c>
      <c r="BD92" t="s">
        <v>209</v>
      </c>
      <c r="BE92">
        <f>V39</f>
        <v>0</v>
      </c>
    </row>
    <row r="93" spans="1:57" x14ac:dyDescent="0.3">
      <c r="AZ93">
        <f t="shared" si="44"/>
        <v>23</v>
      </c>
      <c r="BA93" t="str">
        <f t="shared" si="45"/>
        <v>RapeStraw_Cut_comb_org</v>
      </c>
      <c r="BB93" t="s">
        <v>208</v>
      </c>
      <c r="BC93" t="str">
        <f>W38</f>
        <v>N_N2O</v>
      </c>
      <c r="BD93" t="s">
        <v>209</v>
      </c>
      <c r="BE93">
        <f>W39</f>
        <v>0</v>
      </c>
    </row>
    <row r="94" spans="1:57" x14ac:dyDescent="0.3">
      <c r="A94" s="26" t="s">
        <v>111</v>
      </c>
      <c r="B94" s="48" t="s">
        <v>73</v>
      </c>
      <c r="C94" s="15" t="s">
        <v>112</v>
      </c>
      <c r="D94" s="15" t="s">
        <v>167</v>
      </c>
      <c r="E94" s="15" t="s">
        <v>163</v>
      </c>
      <c r="AZ94">
        <f t="shared" si="44"/>
        <v>23</v>
      </c>
      <c r="BA94" t="str">
        <f t="shared" si="45"/>
        <v>RapeStraw_Cut_comb_org</v>
      </c>
      <c r="BB94" t="s">
        <v>208</v>
      </c>
      <c r="BC94" t="str">
        <f>X38</f>
        <v>N_N2</v>
      </c>
      <c r="BD94" t="s">
        <v>209</v>
      </c>
      <c r="BE94">
        <f>X39</f>
        <v>0</v>
      </c>
    </row>
    <row r="95" spans="1:57" x14ac:dyDescent="0.3">
      <c r="A95" s="23" t="s">
        <v>92</v>
      </c>
      <c r="B95" s="49" t="s">
        <v>656</v>
      </c>
      <c r="C95" s="24" t="s">
        <v>135</v>
      </c>
      <c r="D95" s="16"/>
      <c r="E95" s="83">
        <f>IF(C95="","",IF(VLOOKUP(C95,'Diesel consumption for field op'!$B$4:$E$78,3,FALSE)="L / ton",((VLOOKUP(C95,'Diesel consumption for field op'!$B$4:$E$78,2,FALSE)*1.007)*(VLOOKUP(B95,$B$12:$D$18,3,FALSE)/1000)/(VLOOKUP(B95,$B$12:$Q$18,16,FALSE)/1000)),0))</f>
        <v>5.8299999999999997E-4</v>
      </c>
      <c r="AZ95">
        <f t="shared" si="44"/>
        <v>23</v>
      </c>
      <c r="BA95" t="str">
        <f t="shared" si="45"/>
        <v>RapeStraw_Cut_comb_org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23</v>
      </c>
      <c r="BA96" t="str">
        <f t="shared" si="45"/>
        <v>RapeStraw_Cut_comb_org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23</v>
      </c>
      <c r="BA97" t="str">
        <f t="shared" si="45"/>
        <v>RapeStraw_Cut_comb_org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23</v>
      </c>
      <c r="BA98" t="str">
        <f t="shared" si="45"/>
        <v>RapeStraw_Cut_comb_org</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23</v>
      </c>
      <c r="BA99" t="str">
        <f t="shared" si="45"/>
        <v>RapeStraw_Cut_comb_org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23</v>
      </c>
      <c r="BA100" t="str">
        <f t="shared" si="45"/>
        <v>RapeStraw_Cut_comb_org</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5.8299999999999997E-4</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5.8299999999999997E-4</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40926FC3-1C35-48B3-9099-F0DEAC755B7D}">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76BA5A06-3F84-4390-A1E5-39E407C0D55D}">
          <x14:formula1>
            <xm:f>Other_tabels!$I$5:$I$12</xm:f>
          </x14:formula1>
          <xm:sqref>C43:C49</xm:sqref>
        </x14:dataValidation>
        <x14:dataValidation type="list" allowBlank="1" showInputMessage="1" showErrorMessage="1" xr:uid="{1D251BD9-B29B-48FE-B475-B4430026D94F}">
          <x14:formula1>
            <xm:f>'Processed products'!$Z$5:$Z$104</xm:f>
          </x14:formula1>
          <xm:sqref>B43:B49</xm:sqref>
        </x14:dataValidation>
        <x14:dataValidation type="list" allowBlank="1" showInputMessage="1" showErrorMessage="1" xr:uid="{589CB35B-7A1A-4F10-8FA7-748E0F8AB1E1}">
          <x14:formula1>
            <xm:f>'Diesel consumption for field op'!$B$4:$B$78</xm:f>
          </x14:formula1>
          <xm:sqref>C95:C103</xm:sqref>
        </x14:dataValidation>
        <x14:dataValidation type="list" allowBlank="1" showInputMessage="1" showErrorMessage="1" xr:uid="{7951A382-8FB8-44D3-81CA-2518B8B270F3}">
          <x14:formula1>
            <xm:f>Other_tabels!$X$5:$X$22</xm:f>
          </x14:formula1>
          <xm:sqref>C70:C78</xm:sqref>
        </x14:dataValidation>
        <x14:dataValidation type="list" allowBlank="1" showInputMessage="1" showErrorMessage="1" xr:uid="{D08981F6-F92A-44E2-BFF6-869D54842A78}">
          <x14:formula1>
            <xm:f>Other_tabels!$A$5:$A$50</xm:f>
          </x14:formula1>
          <xm:sqref>C19 C21</xm:sqref>
        </x14:dataValidation>
        <x14:dataValidation type="list" allowBlank="1" showInputMessage="1" showErrorMessage="1" xr:uid="{5C427AB7-7315-49CC-9A83-9B47EAE03C24}">
          <x14:formula1>
            <xm:f>Biomass_pool_output_Field_modul!$A$3:$A$100</xm:f>
          </x14:formula1>
          <xm:sqref>B12:B18</xm:sqref>
        </x14:dataValidation>
        <x14:dataValidation type="list" allowBlank="1" showInputMessage="1" showErrorMessage="1" xr:uid="{6D538A8B-D625-4684-9491-5E33AE6CFDD1}">
          <x14:formula1>
            <xm:f>Other_tabels!$Q$5:$Q$13</xm:f>
          </x14:formula1>
          <xm:sqref>D54:D68</xm:sqref>
        </x14:dataValidation>
        <x14:dataValidation type="list" allowBlank="1" showInputMessage="1" showErrorMessage="1" xr:uid="{B63B22CD-53BB-4598-A9EF-C43F80D9DC3D}">
          <x14:formula1>
            <xm:f>Other_tabels!$V$5:$V$6</xm:f>
          </x14:formula1>
          <xm:sqref>E54:E68</xm:sqref>
        </x14:dataValidation>
        <x14:dataValidation type="list" allowBlank="1" showInputMessage="1" showErrorMessage="1" xr:uid="{C01B3A06-79FF-4133-9C47-5E4128BF59FA}">
          <x14:formula1>
            <xm:f>'Processed products'!$B$5:$B$103</xm:f>
          </x14:formula1>
          <xm:sqref>B23:B30</xm:sqref>
        </x14:dataValidation>
        <x14:dataValidation type="list" allowBlank="1" showInputMessage="1" showErrorMessage="1" xr:uid="{9CA4E098-F31A-4674-8BD1-72A370A93774}">
          <x14:formula1>
            <xm:f>'Processed products'!$AJ$5:$AJ$239</xm:f>
          </x14:formula1>
          <xm:sqref>B33:B38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BE109"/>
  <sheetViews>
    <sheetView topLeftCell="I5"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7</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132</v>
      </c>
      <c r="C5" s="225"/>
      <c r="E5" s="10"/>
      <c r="F5" s="10">
        <v>1</v>
      </c>
      <c r="G5" s="10"/>
      <c r="H5" s="10"/>
      <c r="I5" s="10"/>
      <c r="J5" s="10">
        <v>1</v>
      </c>
      <c r="K5" s="10">
        <v>1</v>
      </c>
      <c r="L5" s="10">
        <v>1</v>
      </c>
      <c r="M5" s="10">
        <v>1</v>
      </c>
    </row>
    <row r="6" spans="1:24" x14ac:dyDescent="0.3">
      <c r="A6" s="20" t="s">
        <v>3</v>
      </c>
      <c r="B6" s="224" t="s">
        <v>133</v>
      </c>
      <c r="C6" s="225"/>
    </row>
    <row r="7" spans="1:24" ht="14.4" customHeight="1" x14ac:dyDescent="0.3">
      <c r="A7" s="218" t="s">
        <v>53</v>
      </c>
      <c r="B7" s="219" t="s">
        <v>134</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311</v>
      </c>
      <c r="C12" s="34" t="s">
        <v>33</v>
      </c>
      <c r="D12" s="11">
        <v>1</v>
      </c>
      <c r="Q12" s="66">
        <f>(IF($B12="","0",VLOOKUP($B12,Biomass_pool_output_Field_modul!$A$3:$G$100,7,FALSE)))</f>
        <v>850.05419244301197</v>
      </c>
      <c r="R12" s="55"/>
      <c r="S12" s="34">
        <f>(IF($B12="","0",VLOOKUP($B12,Biomass_pool_output_Field_modul!$A$3:$F$100,2,FALSE)))*D12</f>
        <v>450</v>
      </c>
      <c r="T12" s="34">
        <f>(IF($B12="","0",VLOOKUP($B12,Biomass_pool_output_Field_modul!$A$3:$F$100,3,FALSE)))*D12</f>
        <v>6.5171805068514397</v>
      </c>
      <c r="U12" s="34">
        <f>(IF($B12="","0",VLOOKUP($B12,Biomass_pool_output_Field_modul!$A$3:$F$100,4,FALSE)))*D12</f>
        <v>0.90014256800446502</v>
      </c>
      <c r="V12" s="34">
        <f>(IF($B12="","0",VLOOKUP($B12,Biomass_pool_output_Field_modul!$A$3:$F$100,5,FALSE)))*D12</f>
        <v>16.3043607236127</v>
      </c>
      <c r="W12" s="34">
        <f>(IF($B12="","0",VLOOKUP($B12,Biomass_pool_output_Field_modul!$A$3:$F$100,6,FALSE)))*D12</f>
        <v>18.237659713728799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850.05419244301197</v>
      </c>
      <c r="R20" s="55"/>
      <c r="S20" s="34">
        <f>SUM(S12:S18)</f>
        <v>450</v>
      </c>
      <c r="T20" s="34">
        <f>SUM(T12:T18)</f>
        <v>6.5171805068514397</v>
      </c>
      <c r="U20" s="34">
        <f>SUM(U12:U18)</f>
        <v>0.90014256800446502</v>
      </c>
      <c r="V20" s="34">
        <f t="shared" ref="V20:W20" si="0">SUM(V12:V18)</f>
        <v>16.3043607236127</v>
      </c>
      <c r="W20" s="34">
        <f t="shared" si="0"/>
        <v>18.237659713728799</v>
      </c>
      <c r="BB20" t="str">
        <f>A4</f>
        <v>ID-nummer</v>
      </c>
      <c r="BC20">
        <f>B4</f>
        <v>7</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Straw_Cut_Comb_Conv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7</v>
      </c>
      <c r="BA22" t="str">
        <f t="shared" ref="BA22:BA85" si="2">$BC$21</f>
        <v>Straw_Cut_Comb_Conv</v>
      </c>
      <c r="BB22" t="s">
        <v>73</v>
      </c>
      <c r="BC22" t="str">
        <f t="shared" ref="BC22" si="3">$B$12</f>
        <v>Straw_conv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7</v>
      </c>
      <c r="BA23" t="str">
        <f t="shared" si="2"/>
        <v>Straw_Cut_Comb_Conv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7</v>
      </c>
      <c r="BA24" t="str">
        <f t="shared" si="2"/>
        <v>Straw_Cut_Comb_Conv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7</v>
      </c>
      <c r="BA25" t="str">
        <f t="shared" si="2"/>
        <v>Straw_Cut_Comb_Conv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7</v>
      </c>
      <c r="BA26" t="str">
        <f t="shared" si="2"/>
        <v>Straw_Cut_Comb_Conv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7</v>
      </c>
      <c r="BA27" t="str">
        <f t="shared" si="2"/>
        <v>Straw_Cut_Comb_Conv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7</v>
      </c>
      <c r="BA28" t="str">
        <f t="shared" si="2"/>
        <v>Straw_Cut_Comb_Conv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7</v>
      </c>
      <c r="BA29" t="str">
        <f t="shared" si="2"/>
        <v>Straw_Cut_Comb_Conv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7</v>
      </c>
      <c r="BA30" t="str">
        <f t="shared" si="2"/>
        <v>Straw_Cut_Comb_Conv</v>
      </c>
      <c r="BB30" t="s">
        <v>171</v>
      </c>
      <c r="BC30">
        <f>$B$24</f>
        <v>0</v>
      </c>
      <c r="BD30" t="str">
        <f t="shared" ref="BD30:BD35" si="17">C23</f>
        <v>Kg</v>
      </c>
      <c r="BE30" s="81">
        <f t="shared" ref="BE30:BE35" si="18">O23</f>
        <v>0</v>
      </c>
    </row>
    <row r="31" spans="1:57" x14ac:dyDescent="0.3">
      <c r="Y31" s="68"/>
      <c r="Z31" s="68"/>
      <c r="AA31" s="68"/>
      <c r="AB31" s="68"/>
      <c r="AC31" s="68"/>
      <c r="AS31" s="81"/>
      <c r="AZ31">
        <f t="shared" si="1"/>
        <v>7</v>
      </c>
      <c r="BA31" t="str">
        <f t="shared" si="2"/>
        <v>Straw_Cut_Comb_Conv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7</v>
      </c>
      <c r="BA32" t="str">
        <f t="shared" si="2"/>
        <v>Straw_Cut_Comb_Conv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7</v>
      </c>
      <c r="BA33" t="str">
        <f t="shared" si="2"/>
        <v>Straw_Cut_Comb_Conv</v>
      </c>
      <c r="BB33" t="s">
        <v>171</v>
      </c>
      <c r="BC33">
        <f>$B$27</f>
        <v>0</v>
      </c>
      <c r="BD33" t="str">
        <f t="shared" si="17"/>
        <v>Kg</v>
      </c>
      <c r="BE33" s="81">
        <f t="shared" si="18"/>
        <v>0</v>
      </c>
    </row>
    <row r="34" spans="1:57" x14ac:dyDescent="0.3">
      <c r="A34" s="23" t="s">
        <v>153</v>
      </c>
      <c r="B34" s="24" t="s">
        <v>183</v>
      </c>
      <c r="C34" s="34" t="s">
        <v>33</v>
      </c>
      <c r="D34" s="65">
        <v>1</v>
      </c>
      <c r="E34" s="34" t="str">
        <f>IF(B34="","",VLOOKUP(B34,'Processed products'!$AJ$5:$AM$239,2,FALSE))</f>
        <v>Soil_input_conv</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6.5171805068514397</v>
      </c>
      <c r="AM34" s="42">
        <f>IF($D34="","",(U20*K34))</f>
        <v>0.90014256800446502</v>
      </c>
      <c r="AN34" s="42">
        <f>IF($D34="","",(V20*L34))</f>
        <v>16.3043607236127</v>
      </c>
      <c r="AO34" s="42">
        <f>IF($D34="","",(W20*M34))</f>
        <v>18.237659713728799</v>
      </c>
      <c r="AQ34" s="62">
        <f t="shared" si="21"/>
        <v>450</v>
      </c>
      <c r="AR34" s="62">
        <f t="shared" si="21"/>
        <v>6.5171805068514397</v>
      </c>
      <c r="AS34" s="62">
        <f t="shared" si="21"/>
        <v>0.90014256800446502</v>
      </c>
      <c r="AT34" s="62">
        <f t="shared" si="21"/>
        <v>16.3043607236127</v>
      </c>
      <c r="AU34" s="62">
        <f t="shared" si="21"/>
        <v>18.237659713728799</v>
      </c>
      <c r="AZ34">
        <f t="shared" si="1"/>
        <v>7</v>
      </c>
      <c r="BA34" t="str">
        <f t="shared" si="2"/>
        <v>Straw_Cut_Comb_Conv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7</v>
      </c>
      <c r="BA35" t="str">
        <f t="shared" si="2"/>
        <v>Straw_Cut_Comb_Conv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7</v>
      </c>
      <c r="BA36" t="str">
        <f t="shared" si="2"/>
        <v>Straw_Cut_Comb_Conv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7</v>
      </c>
      <c r="BA37" t="str">
        <f t="shared" si="2"/>
        <v>Straw_Cut_Comb_Conv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7</v>
      </c>
      <c r="BA38" t="str">
        <f t="shared" si="2"/>
        <v>Straw_Cut_Comb_Conv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7</v>
      </c>
      <c r="BA39" t="str">
        <f t="shared" si="2"/>
        <v>Straw_Cut_Comb_Conv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6.5171805068514397</v>
      </c>
      <c r="AM40" s="42">
        <f t="shared" si="24"/>
        <v>0.90014256800446502</v>
      </c>
      <c r="AN40" s="42">
        <f t="shared" si="24"/>
        <v>16.3043607236127</v>
      </c>
      <c r="AO40" s="42">
        <f t="shared" si="24"/>
        <v>18.237659713728799</v>
      </c>
      <c r="AZ40">
        <f t="shared" si="1"/>
        <v>7</v>
      </c>
      <c r="BA40" t="str">
        <f t="shared" si="2"/>
        <v>Straw_Cut_Comb_Conv</v>
      </c>
      <c r="BB40" t="s">
        <v>172</v>
      </c>
      <c r="BC40">
        <f t="shared" si="22"/>
        <v>0</v>
      </c>
      <c r="BD40" t="str">
        <f>$AT$22</f>
        <v>K g/kg</v>
      </c>
      <c r="BE40" s="40" t="str">
        <f>AT33</f>
        <v/>
      </c>
    </row>
    <row r="41" spans="1:57" x14ac:dyDescent="0.3">
      <c r="C41" s="31"/>
      <c r="H41" s="226" t="s">
        <v>166</v>
      </c>
      <c r="I41" s="226"/>
      <c r="AJ41" s="43" t="s">
        <v>60</v>
      </c>
      <c r="AK41" s="62">
        <f>AK30+AK40</f>
        <v>450</v>
      </c>
      <c r="AL41" s="62">
        <f>AL30+AL40</f>
        <v>6.5171805068514397</v>
      </c>
      <c r="AM41" s="62">
        <f>AM30+AM40</f>
        <v>0.90014256800446502</v>
      </c>
      <c r="AN41" s="62">
        <f>AN30+AN40</f>
        <v>16.3043607236127</v>
      </c>
      <c r="AO41" s="62">
        <f>AO30+AO40</f>
        <v>18.237659713728799</v>
      </c>
      <c r="AQ41" s="40"/>
      <c r="AZ41">
        <f t="shared" si="1"/>
        <v>7</v>
      </c>
      <c r="BA41" t="str">
        <f t="shared" si="2"/>
        <v>Straw_Cut_Comb_Conv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7</v>
      </c>
      <c r="BA42" t="str">
        <f t="shared" si="2"/>
        <v>Straw_Cut_Comb_Conv</v>
      </c>
      <c r="BB42" t="s">
        <v>172</v>
      </c>
      <c r="BC42" t="str">
        <f>$B$34</f>
        <v>Snittet_halm_conv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7</v>
      </c>
      <c r="BA43" t="str">
        <f t="shared" si="2"/>
        <v>Straw_Cut_Comb_Conv</v>
      </c>
      <c r="BB43" t="s">
        <v>172</v>
      </c>
      <c r="BC43" t="str">
        <f t="shared" ref="BC43:BC47" si="25">$B$34</f>
        <v>Snittet_halm_conv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7</v>
      </c>
      <c r="BA44" t="str">
        <f t="shared" si="2"/>
        <v>Straw_Cut_Comb_Conv</v>
      </c>
      <c r="BB44" t="s">
        <v>172</v>
      </c>
      <c r="BC44" t="str">
        <f t="shared" si="25"/>
        <v>Snittet_halm_conv</v>
      </c>
      <c r="BD44" t="str">
        <f>$AR$22</f>
        <v>N g/kg</v>
      </c>
      <c r="BE44" s="40">
        <f>AR34</f>
        <v>6.5171805068514397</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7</v>
      </c>
      <c r="BA45" t="str">
        <f t="shared" si="2"/>
        <v>Straw_Cut_Comb_Conv</v>
      </c>
      <c r="BB45" t="s">
        <v>172</v>
      </c>
      <c r="BC45" t="str">
        <f t="shared" si="25"/>
        <v>Snittet_halm_conv</v>
      </c>
      <c r="BD45" s="40" t="str">
        <f>$AS$22</f>
        <v>P g/kg</v>
      </c>
      <c r="BE45" s="40">
        <f>AS34</f>
        <v>0.90014256800446502</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7</v>
      </c>
      <c r="BA46" t="str">
        <f t="shared" si="2"/>
        <v>Straw_Cut_Comb_Conv</v>
      </c>
      <c r="BB46" t="s">
        <v>172</v>
      </c>
      <c r="BC46" t="str">
        <f t="shared" si="25"/>
        <v>Snittet_halm_conv</v>
      </c>
      <c r="BD46" t="str">
        <f>$AT$22</f>
        <v>K g/kg</v>
      </c>
      <c r="BE46" s="40">
        <f>AT34</f>
        <v>16.3043607236127</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7</v>
      </c>
      <c r="BA47" t="str">
        <f t="shared" si="2"/>
        <v>Straw_Cut_Comb_Conv</v>
      </c>
      <c r="BB47" t="s">
        <v>172</v>
      </c>
      <c r="BC47" t="str">
        <f t="shared" si="25"/>
        <v>Snittet_halm_conv</v>
      </c>
      <c r="BD47" t="str">
        <f>$AU$22</f>
        <v>BE MJ/kg</v>
      </c>
      <c r="BE47" s="40">
        <f>AU34</f>
        <v>18.237659713728799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7</v>
      </c>
      <c r="BA48" t="str">
        <f t="shared" si="2"/>
        <v>Straw_Cut_Comb_Conv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7</v>
      </c>
      <c r="BA49" t="str">
        <f t="shared" si="2"/>
        <v>Straw_Cut_Comb_Conv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7</v>
      </c>
      <c r="BA50" t="str">
        <f t="shared" si="2"/>
        <v>Straw_Cut_Comb_Conv</v>
      </c>
      <c r="BB50" t="s">
        <v>172</v>
      </c>
      <c r="BC50">
        <f t="shared" si="29"/>
        <v>0</v>
      </c>
      <c r="BD50" t="str">
        <f>$AR$22</f>
        <v>N g/kg</v>
      </c>
      <c r="BE50" s="40" t="str">
        <f>AR35</f>
        <v/>
      </c>
    </row>
    <row r="51" spans="1:57" x14ac:dyDescent="0.3">
      <c r="AR51" s="40"/>
      <c r="AS51" s="40"/>
      <c r="AZ51">
        <f t="shared" si="1"/>
        <v>7</v>
      </c>
      <c r="BA51" t="str">
        <f t="shared" si="2"/>
        <v>Straw_Cut_Comb_Conv</v>
      </c>
      <c r="BB51" t="s">
        <v>172</v>
      </c>
      <c r="BC51">
        <f t="shared" si="29"/>
        <v>0</v>
      </c>
      <c r="BD51" s="40" t="str">
        <f>$AS$22</f>
        <v>P g/kg</v>
      </c>
      <c r="BE51" s="40" t="str">
        <f>AS35</f>
        <v/>
      </c>
    </row>
    <row r="52" spans="1:57" ht="17.399999999999999" x14ac:dyDescent="0.3">
      <c r="A52" s="37" t="s">
        <v>119</v>
      </c>
      <c r="O52" s="37" t="s">
        <v>102</v>
      </c>
      <c r="P52" s="37"/>
      <c r="AS52" s="40"/>
      <c r="AZ52">
        <f t="shared" si="1"/>
        <v>7</v>
      </c>
      <c r="BA52" t="str">
        <f t="shared" si="2"/>
        <v>Straw_Cut_Comb_Conv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7</v>
      </c>
      <c r="BA53" t="str">
        <f t="shared" si="2"/>
        <v>Straw_Cut_Comb_Conv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7</v>
      </c>
      <c r="BA54" t="str">
        <f t="shared" si="2"/>
        <v>Straw_Cut_Comb_Conv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7</v>
      </c>
      <c r="BA55" t="str">
        <f t="shared" si="2"/>
        <v>Straw_Cut_Comb_Conv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7</v>
      </c>
      <c r="BA56" t="str">
        <f t="shared" si="2"/>
        <v>Straw_Cut_Comb_Conv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7</v>
      </c>
      <c r="BA57" t="str">
        <f t="shared" si="2"/>
        <v>Straw_Cut_Comb_Conv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7</v>
      </c>
      <c r="BA58" t="str">
        <f t="shared" si="2"/>
        <v>Straw_Cut_Comb_Conv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7</v>
      </c>
      <c r="BA59" t="str">
        <f t="shared" si="2"/>
        <v>Straw_Cut_Comb_Conv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7</v>
      </c>
      <c r="BA60" t="str">
        <f t="shared" si="2"/>
        <v>Straw_Cut_Comb_Conv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7</v>
      </c>
      <c r="BA61" t="str">
        <f t="shared" si="2"/>
        <v>Straw_Cut_Comb_Conv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7</v>
      </c>
      <c r="BA62" t="str">
        <f t="shared" si="2"/>
        <v>Straw_Cut_Comb_Conv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7</v>
      </c>
      <c r="BA63" t="str">
        <f t="shared" si="2"/>
        <v>Straw_Cut_Comb_Conv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7</v>
      </c>
      <c r="BA64" t="str">
        <f t="shared" si="2"/>
        <v>Straw_Cut_Comb_Conv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7</v>
      </c>
      <c r="BA65" t="str">
        <f t="shared" si="2"/>
        <v>Straw_Cut_Comb_Conv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7</v>
      </c>
      <c r="BA66" t="str">
        <f t="shared" si="2"/>
        <v>Straw_Cut_Comb_Conv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7</v>
      </c>
      <c r="BA67" t="str">
        <f t="shared" si="2"/>
        <v>Straw_Cut_Comb_Conv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7</v>
      </c>
      <c r="BA68" t="str">
        <f t="shared" si="2"/>
        <v>Straw_Cut_Comb_Conv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7</v>
      </c>
      <c r="BA69" t="str">
        <f t="shared" si="2"/>
        <v>Straw_Cut_Comb_Conv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7</v>
      </c>
      <c r="BA70" t="str">
        <f t="shared" si="2"/>
        <v>Straw_Cut_Comb_Conv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7</v>
      </c>
      <c r="BA71" t="str">
        <f t="shared" si="2"/>
        <v>Straw_Cut_Comb_Conv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7</v>
      </c>
      <c r="BA72" t="str">
        <f t="shared" si="2"/>
        <v>Straw_Cut_Comb_Conv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7</v>
      </c>
      <c r="BA73" t="str">
        <f t="shared" si="2"/>
        <v>Straw_Cut_Comb_Conv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7</v>
      </c>
      <c r="BA74" t="str">
        <f t="shared" si="2"/>
        <v>Straw_Cut_Comb_Conv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7</v>
      </c>
      <c r="BA75" t="str">
        <f t="shared" si="2"/>
        <v>Straw_Cut_Comb_Conv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7</v>
      </c>
      <c r="BA76" t="str">
        <f t="shared" si="2"/>
        <v>Straw_Cut_Comb_Conv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7</v>
      </c>
      <c r="BA77" t="str">
        <f t="shared" si="2"/>
        <v>Straw_Cut_Comb_Conv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7</v>
      </c>
      <c r="BA78" t="str">
        <f t="shared" si="2"/>
        <v>Straw_Cut_Comb_Conv</v>
      </c>
      <c r="BB78" t="s">
        <v>162</v>
      </c>
      <c r="BC78" t="s">
        <v>162</v>
      </c>
      <c r="BD78" t="str">
        <f>I42</f>
        <v>Heat (MJ)</v>
      </c>
      <c r="BE78" s="59">
        <f>I50</f>
        <v>0</v>
      </c>
    </row>
    <row r="79" spans="1:57" x14ac:dyDescent="0.3">
      <c r="O79" s="74" t="s">
        <v>54</v>
      </c>
      <c r="P79" s="56"/>
      <c r="Q79" s="73">
        <f>SUM(Q70:Q78)</f>
        <v>0</v>
      </c>
      <c r="R79" s="73">
        <f>SUM(R70:R78)</f>
        <v>0</v>
      </c>
      <c r="AS79" s="59"/>
      <c r="AZ79">
        <f t="shared" si="1"/>
        <v>7</v>
      </c>
      <c r="BA79" t="str">
        <f t="shared" si="2"/>
        <v>Straw_Cut_Comb_Conv</v>
      </c>
      <c r="BB79" t="s">
        <v>162</v>
      </c>
      <c r="BC79" t="s">
        <v>162</v>
      </c>
      <c r="BD79" t="str">
        <f>H42</f>
        <v>EL (KWh)</v>
      </c>
      <c r="BE79" s="59">
        <f>H50</f>
        <v>0</v>
      </c>
    </row>
    <row r="80" spans="1:57" x14ac:dyDescent="0.3">
      <c r="O80" s="35"/>
      <c r="P80" s="35"/>
      <c r="Q80" s="57"/>
      <c r="R80" s="57"/>
      <c r="S80" s="57"/>
      <c r="AS80" s="59"/>
      <c r="AZ80">
        <f t="shared" si="1"/>
        <v>7</v>
      </c>
      <c r="BA80" t="str">
        <f t="shared" si="2"/>
        <v>Straw_Cut_Comb_Conv</v>
      </c>
      <c r="BB80" t="str">
        <f>$A$53</f>
        <v>Transport</v>
      </c>
      <c r="BC80" t="str">
        <f>BB80</f>
        <v>Transport</v>
      </c>
      <c r="BD80" t="str">
        <f>Q53</f>
        <v>Diesel (L)</v>
      </c>
      <c r="BE80" s="59">
        <f>Q63</f>
        <v>0</v>
      </c>
    </row>
    <row r="81" spans="1:57" ht="17.399999999999999" x14ac:dyDescent="0.3">
      <c r="O81" s="37" t="s">
        <v>103</v>
      </c>
      <c r="P81" s="37"/>
      <c r="Q81" s="7" t="s">
        <v>169</v>
      </c>
      <c r="AZ81">
        <f t="shared" si="1"/>
        <v>7</v>
      </c>
      <c r="BA81" t="str">
        <f t="shared" si="2"/>
        <v>Straw_Cut_Comb_Conv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7</v>
      </c>
      <c r="BA82" t="str">
        <f t="shared" si="2"/>
        <v>Straw_Cut_Comb_Conv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7</v>
      </c>
      <c r="BA83" t="str">
        <f t="shared" si="2"/>
        <v>Straw_Cut_Comb_Conv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7</v>
      </c>
      <c r="BA84" t="str">
        <f t="shared" si="2"/>
        <v>Straw_Cut_Comb_Conv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7</v>
      </c>
      <c r="BA85" t="str">
        <f t="shared" si="2"/>
        <v>Straw_Cut_Comb_Conv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7</v>
      </c>
      <c r="BA86" t="str">
        <f t="shared" ref="BA86:BA100" si="45">$BC$21</f>
        <v>Straw_Cut_Comb_Conv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7</v>
      </c>
      <c r="BA87" t="str">
        <f t="shared" si="45"/>
        <v>Straw_Cut_Comb_Conv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7</v>
      </c>
      <c r="BA88" t="str">
        <f t="shared" si="45"/>
        <v>Straw_Cut_Comb_Conv</v>
      </c>
      <c r="BB88" t="s">
        <v>170</v>
      </c>
      <c r="BC88" t="s">
        <v>170</v>
      </c>
      <c r="BD88" t="str">
        <f>S82</f>
        <v>Diesel (L)</v>
      </c>
      <c r="BE88">
        <f>E104</f>
        <v>6.5154669540334084E-4</v>
      </c>
    </row>
    <row r="89" spans="1:57" x14ac:dyDescent="0.3">
      <c r="A89" s="23" t="s">
        <v>98</v>
      </c>
      <c r="B89" s="49"/>
      <c r="C89" s="24"/>
      <c r="D89" s="16"/>
      <c r="E89" s="16"/>
      <c r="O89" s="36">
        <f t="shared" si="40"/>
        <v>0</v>
      </c>
      <c r="P89" s="55"/>
      <c r="Q89" s="63">
        <f t="shared" si="41"/>
        <v>0</v>
      </c>
      <c r="R89" s="63">
        <f t="shared" si="42"/>
        <v>0</v>
      </c>
      <c r="S89" s="63">
        <f t="shared" si="43"/>
        <v>0</v>
      </c>
      <c r="AZ89">
        <f t="shared" si="44"/>
        <v>7</v>
      </c>
      <c r="BA89" t="str">
        <f t="shared" si="45"/>
        <v>Straw_Cut_Comb_Conv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7</v>
      </c>
      <c r="BA90" t="str">
        <f t="shared" si="45"/>
        <v>Straw_Cut_Comb_Conv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7</v>
      </c>
      <c r="BA91" t="str">
        <f t="shared" si="45"/>
        <v>Straw_Cut_Comb_Conv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7</v>
      </c>
      <c r="BA92" t="str">
        <f t="shared" si="45"/>
        <v>Straw_Cut_Comb_Conv</v>
      </c>
      <c r="BB92" t="s">
        <v>208</v>
      </c>
      <c r="BC92" t="str">
        <f>V38</f>
        <v>N_Diffust</v>
      </c>
      <c r="BD92" t="s">
        <v>209</v>
      </c>
      <c r="BE92">
        <f>V39</f>
        <v>0</v>
      </c>
    </row>
    <row r="93" spans="1:57" x14ac:dyDescent="0.3">
      <c r="AZ93">
        <f t="shared" si="44"/>
        <v>7</v>
      </c>
      <c r="BA93" t="str">
        <f t="shared" si="45"/>
        <v>Straw_Cut_Comb_Conv</v>
      </c>
      <c r="BB93" t="s">
        <v>208</v>
      </c>
      <c r="BC93" t="str">
        <f>W38</f>
        <v>N_N2O</v>
      </c>
      <c r="BD93" t="s">
        <v>209</v>
      </c>
      <c r="BE93">
        <f>W39</f>
        <v>0</v>
      </c>
    </row>
    <row r="94" spans="1:57" x14ac:dyDescent="0.3">
      <c r="A94" s="26" t="s">
        <v>111</v>
      </c>
      <c r="B94" s="48" t="s">
        <v>73</v>
      </c>
      <c r="C94" s="15" t="s">
        <v>112</v>
      </c>
      <c r="D94" s="15" t="s">
        <v>167</v>
      </c>
      <c r="E94" s="15" t="s">
        <v>163</v>
      </c>
      <c r="AZ94">
        <f t="shared" si="44"/>
        <v>7</v>
      </c>
      <c r="BA94" t="str">
        <f t="shared" si="45"/>
        <v>Straw_Cut_Comb_Conv</v>
      </c>
      <c r="BB94" t="s">
        <v>208</v>
      </c>
      <c r="BC94" t="str">
        <f>X38</f>
        <v>N_N2</v>
      </c>
      <c r="BD94" t="s">
        <v>209</v>
      </c>
      <c r="BE94">
        <f>X39</f>
        <v>0</v>
      </c>
    </row>
    <row r="95" spans="1:57" x14ac:dyDescent="0.3">
      <c r="A95" s="23" t="s">
        <v>92</v>
      </c>
      <c r="B95" s="49" t="s">
        <v>311</v>
      </c>
      <c r="C95" s="24" t="s">
        <v>135</v>
      </c>
      <c r="D95" s="16"/>
      <c r="E95" s="83">
        <f>IF(C95="","",IF(VLOOKUP(C95,'Diesel consumption for field op'!$B$4:$E$78,3,FALSE)="L / ton",((VLOOKUP(C95,'Diesel consumption for field op'!$B$4:$E$78,2,FALSE)*1.007)*(VLOOKUP(B95,$B$12:$D$18,3,FALSE)/1000)/(VLOOKUP(B95,$B$12:$Q$18,16,FALSE)/1000)),0))</f>
        <v>6.5154669540334084E-4</v>
      </c>
      <c r="AZ95">
        <f t="shared" si="44"/>
        <v>7</v>
      </c>
      <c r="BA95" t="str">
        <f t="shared" si="45"/>
        <v>Straw_Cut_Comb_Conv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7</v>
      </c>
      <c r="BA96" t="str">
        <f t="shared" si="45"/>
        <v>Straw_Cut_Comb_Conv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7</v>
      </c>
      <c r="BA97" t="str">
        <f t="shared" si="45"/>
        <v>Straw_Cut_Comb_Conv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7</v>
      </c>
      <c r="BA98" t="str">
        <f t="shared" si="45"/>
        <v>Straw_Cut_Comb_Conv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7</v>
      </c>
      <c r="BA99" t="str">
        <f t="shared" si="45"/>
        <v>Straw_Cut_Comb_Conv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7</v>
      </c>
      <c r="BA100" t="str">
        <f t="shared" si="45"/>
        <v>Straw_Cut_Comb_Conv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6.5154669540334084E-4</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6.5154669540334084E-4</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00000000-0002-0000-02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200-000001000000}">
          <x14:formula1>
            <xm:f>Other_tabels!$I$5:$I$12</xm:f>
          </x14:formula1>
          <xm:sqref>C43:C49</xm:sqref>
        </x14:dataValidation>
        <x14:dataValidation type="list" allowBlank="1" showInputMessage="1" showErrorMessage="1" xr:uid="{00000000-0002-0000-0200-000002000000}">
          <x14:formula1>
            <xm:f>'Processed products'!$Z$5:$Z$104</xm:f>
          </x14:formula1>
          <xm:sqref>B43:B49</xm:sqref>
        </x14:dataValidation>
        <x14:dataValidation type="list" allowBlank="1" showInputMessage="1" showErrorMessage="1" xr:uid="{00000000-0002-0000-0200-000003000000}">
          <x14:formula1>
            <xm:f>'Diesel consumption for field op'!$B$4:$B$78</xm:f>
          </x14:formula1>
          <xm:sqref>C95:C103</xm:sqref>
        </x14:dataValidation>
        <x14:dataValidation type="list" allowBlank="1" showInputMessage="1" showErrorMessage="1" xr:uid="{00000000-0002-0000-0200-000004000000}">
          <x14:formula1>
            <xm:f>Other_tabels!$X$5:$X$22</xm:f>
          </x14:formula1>
          <xm:sqref>C70:C78</xm:sqref>
        </x14:dataValidation>
        <x14:dataValidation type="list" allowBlank="1" showInputMessage="1" showErrorMessage="1" xr:uid="{00000000-0002-0000-0200-000006000000}">
          <x14:formula1>
            <xm:f>Other_tabels!$A$5:$A$50</xm:f>
          </x14:formula1>
          <xm:sqref>C19 C21</xm:sqref>
        </x14:dataValidation>
        <x14:dataValidation type="list" allowBlank="1" showInputMessage="1" showErrorMessage="1" xr:uid="{00000000-0002-0000-0200-000007000000}">
          <x14:formula1>
            <xm:f>Biomass_pool_output_Field_modul!$A$3:$A$100</xm:f>
          </x14:formula1>
          <xm:sqref>B12:B18</xm:sqref>
        </x14:dataValidation>
        <x14:dataValidation type="list" allowBlank="1" showInputMessage="1" showErrorMessage="1" xr:uid="{00000000-0002-0000-0200-000008000000}">
          <x14:formula1>
            <xm:f>Other_tabels!$Q$5:$Q$13</xm:f>
          </x14:formula1>
          <xm:sqref>D54:D68</xm:sqref>
        </x14:dataValidation>
        <x14:dataValidation type="list" allowBlank="1" showInputMessage="1" showErrorMessage="1" xr:uid="{00000000-0002-0000-0200-000009000000}">
          <x14:formula1>
            <xm:f>Other_tabels!$V$5:$V$6</xm:f>
          </x14:formula1>
          <xm:sqref>E54:E68</xm:sqref>
        </x14:dataValidation>
        <x14:dataValidation type="list" allowBlank="1" showInputMessage="1" showErrorMessage="1" xr:uid="{00000000-0002-0000-0200-000005000000}">
          <x14:formula1>
            <xm:f>'Processed products'!$B$5:$B$103</xm:f>
          </x14:formula1>
          <xm:sqref>B23:B30</xm:sqref>
        </x14:dataValidation>
        <x14:dataValidation type="list" allowBlank="1" showInputMessage="1" showErrorMessage="1" xr:uid="{00000000-0002-0000-0200-00000A000000}">
          <x14:formula1>
            <xm:f>'Processed products'!$AJ$5:$AJ$239</xm:f>
          </x14:formula1>
          <xm:sqref>B33:B38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2E13B-C8A0-43D1-BE29-DF045D363F13}">
  <sheetPr>
    <tabColor theme="5" tint="0.79998168889431442"/>
  </sheetPr>
  <dimension ref="A1:BE109"/>
  <sheetViews>
    <sheetView topLeftCell="L13"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27</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627</v>
      </c>
      <c r="C5" s="225"/>
      <c r="E5" s="10"/>
      <c r="F5" s="10">
        <v>1</v>
      </c>
      <c r="G5" s="10"/>
      <c r="H5" s="10"/>
      <c r="I5" s="10"/>
      <c r="J5" s="10">
        <v>1</v>
      </c>
      <c r="K5" s="10">
        <v>1</v>
      </c>
      <c r="L5" s="10">
        <v>1</v>
      </c>
      <c r="M5" s="10">
        <v>1</v>
      </c>
    </row>
    <row r="6" spans="1:24" x14ac:dyDescent="0.3">
      <c r="A6" s="20" t="s">
        <v>3</v>
      </c>
      <c r="B6" s="224" t="s">
        <v>625</v>
      </c>
      <c r="C6" s="225"/>
    </row>
    <row r="7" spans="1:24" ht="14.4" customHeight="1" x14ac:dyDescent="0.3">
      <c r="A7" s="218" t="s">
        <v>53</v>
      </c>
      <c r="B7" s="219" t="s">
        <v>134</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626</v>
      </c>
      <c r="C12" s="34" t="s">
        <v>33</v>
      </c>
      <c r="D12" s="11">
        <v>1</v>
      </c>
      <c r="Q12" s="66">
        <f>(IF($B12="","0",VLOOKUP($B12,Biomass_pool_output_Field_modul!$A$3:$G$100,7,FALSE)))</f>
        <v>850.96796238432705</v>
      </c>
      <c r="R12" s="55"/>
      <c r="S12" s="34">
        <f>(IF($B12="","0",VLOOKUP($B12,Biomass_pool_output_Field_modul!$A$3:$F$100,2,FALSE)))*D12</f>
        <v>450</v>
      </c>
      <c r="T12" s="34">
        <f>(IF($B12="","0",VLOOKUP($B12,Biomass_pool_output_Field_modul!$A$3:$F$100,3,FALSE)))*D12</f>
        <v>6.8823380776112799</v>
      </c>
      <c r="U12" s="34">
        <f>(IF($B12="","0",VLOOKUP($B12,Biomass_pool_output_Field_modul!$A$3:$F$100,4,FALSE)))*D12</f>
        <v>1.0185604724774799</v>
      </c>
      <c r="V12" s="34">
        <f>(IF($B12="","0",VLOOKUP($B12,Biomass_pool_output_Field_modul!$A$3:$F$100,5,FALSE)))*D12</f>
        <v>14.9759990893356</v>
      </c>
      <c r="W12" s="34">
        <f>(IF($B12="","0",VLOOKUP($B12,Biomass_pool_output_Field_modul!$A$3:$F$100,6,FALSE)))*D12</f>
        <v>18.157906078321201</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850.96796238432705</v>
      </c>
      <c r="R20" s="55"/>
      <c r="S20" s="34">
        <f>SUM(S12:S18)</f>
        <v>450</v>
      </c>
      <c r="T20" s="34">
        <f>SUM(T12:T18)</f>
        <v>6.8823380776112799</v>
      </c>
      <c r="U20" s="34">
        <f>SUM(U12:U18)</f>
        <v>1.0185604724774799</v>
      </c>
      <c r="V20" s="34">
        <f t="shared" ref="V20:W20" si="0">SUM(V12:V18)</f>
        <v>14.9759990893356</v>
      </c>
      <c r="W20" s="34">
        <f t="shared" si="0"/>
        <v>18.157906078321201</v>
      </c>
      <c r="BB20" t="str">
        <f>A4</f>
        <v>ID-nummer</v>
      </c>
      <c r="BC20">
        <f>B4</f>
        <v>27</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Straw_Cut_Comb_org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27</v>
      </c>
      <c r="BA22" t="str">
        <f t="shared" ref="BA22:BA85" si="2">$BC$21</f>
        <v>Straw_Cut_Comb_org</v>
      </c>
      <c r="BB22" t="s">
        <v>73</v>
      </c>
      <c r="BC22" t="str">
        <f t="shared" ref="BC22" si="3">$B$12</f>
        <v>Straw_org</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27</v>
      </c>
      <c r="BA23" t="str">
        <f t="shared" si="2"/>
        <v>Straw_Cut_Comb_org</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27</v>
      </c>
      <c r="BA24" t="str">
        <f t="shared" si="2"/>
        <v>Straw_Cut_Comb_org</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27</v>
      </c>
      <c r="BA25" t="str">
        <f t="shared" si="2"/>
        <v>Straw_Cut_Comb_org</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27</v>
      </c>
      <c r="BA26" t="str">
        <f t="shared" si="2"/>
        <v>Straw_Cut_Comb_org</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27</v>
      </c>
      <c r="BA27" t="str">
        <f t="shared" si="2"/>
        <v>Straw_Cut_Comb_org</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27</v>
      </c>
      <c r="BA28" t="str">
        <f t="shared" si="2"/>
        <v>Straw_Cut_Comb_org</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27</v>
      </c>
      <c r="BA29" t="str">
        <f t="shared" si="2"/>
        <v>Straw_Cut_Comb_org</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27</v>
      </c>
      <c r="BA30" t="str">
        <f t="shared" si="2"/>
        <v>Straw_Cut_Comb_org</v>
      </c>
      <c r="BB30" t="s">
        <v>171</v>
      </c>
      <c r="BC30">
        <f>$B$24</f>
        <v>0</v>
      </c>
      <c r="BD30" t="str">
        <f t="shared" ref="BD30:BD35" si="17">C23</f>
        <v>Kg</v>
      </c>
      <c r="BE30" s="81">
        <f t="shared" ref="BE30:BE35" si="18">O23</f>
        <v>0</v>
      </c>
    </row>
    <row r="31" spans="1:57" x14ac:dyDescent="0.3">
      <c r="Y31" s="68"/>
      <c r="Z31" s="68"/>
      <c r="AA31" s="68"/>
      <c r="AB31" s="68"/>
      <c r="AC31" s="68"/>
      <c r="AS31" s="81"/>
      <c r="AZ31">
        <f t="shared" si="1"/>
        <v>27</v>
      </c>
      <c r="BA31" t="str">
        <f t="shared" si="2"/>
        <v>Straw_Cut_Comb_org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27</v>
      </c>
      <c r="BA32" t="str">
        <f t="shared" si="2"/>
        <v>Straw_Cut_Comb_org</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27</v>
      </c>
      <c r="BA33" t="str">
        <f t="shared" si="2"/>
        <v>Straw_Cut_Comb_org</v>
      </c>
      <c r="BB33" t="s">
        <v>171</v>
      </c>
      <c r="BC33">
        <f>$B$27</f>
        <v>0</v>
      </c>
      <c r="BD33" t="str">
        <f t="shared" si="17"/>
        <v>Kg</v>
      </c>
      <c r="BE33" s="81">
        <f t="shared" si="18"/>
        <v>0</v>
      </c>
    </row>
    <row r="34" spans="1:57" x14ac:dyDescent="0.3">
      <c r="A34" s="23" t="s">
        <v>153</v>
      </c>
      <c r="B34" s="24" t="s">
        <v>623</v>
      </c>
      <c r="C34" s="34" t="s">
        <v>33</v>
      </c>
      <c r="D34" s="65">
        <v>1</v>
      </c>
      <c r="E34" s="34" t="str">
        <f>IF(B34="","",VLOOKUP(B34,'Processed products'!$AJ$5:$AM$239,2,FALSE))</f>
        <v>Soil_input_org</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6.8823380776112799</v>
      </c>
      <c r="AM34" s="42">
        <f>IF($D34="","",(U20*K34))</f>
        <v>1.0185604724774799</v>
      </c>
      <c r="AN34" s="42">
        <f>IF($D34="","",(V20*L34))</f>
        <v>14.9759990893356</v>
      </c>
      <c r="AO34" s="42">
        <f>IF($D34="","",(W20*M34))</f>
        <v>18.157906078321201</v>
      </c>
      <c r="AQ34" s="62">
        <f t="shared" si="21"/>
        <v>450</v>
      </c>
      <c r="AR34" s="62">
        <f t="shared" si="21"/>
        <v>6.8823380776112799</v>
      </c>
      <c r="AS34" s="62">
        <f t="shared" si="21"/>
        <v>1.0185604724774799</v>
      </c>
      <c r="AT34" s="62">
        <f t="shared" si="21"/>
        <v>14.9759990893356</v>
      </c>
      <c r="AU34" s="62">
        <f t="shared" si="21"/>
        <v>18.157906078321201</v>
      </c>
      <c r="AZ34">
        <f t="shared" si="1"/>
        <v>27</v>
      </c>
      <c r="BA34" t="str">
        <f t="shared" si="2"/>
        <v>Straw_Cut_Comb_org</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27</v>
      </c>
      <c r="BA35" t="str">
        <f t="shared" si="2"/>
        <v>Straw_Cut_Comb_org</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27</v>
      </c>
      <c r="BA36" t="str">
        <f t="shared" si="2"/>
        <v>Straw_Cut_Comb_org</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27</v>
      </c>
      <c r="BA37" t="str">
        <f t="shared" si="2"/>
        <v>Straw_Cut_Comb_org</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27</v>
      </c>
      <c r="BA38" t="str">
        <f t="shared" si="2"/>
        <v>Straw_Cut_Comb_org</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27</v>
      </c>
      <c r="BA39" t="str">
        <f t="shared" si="2"/>
        <v>Straw_Cut_Comb_org</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6.8823380776112799</v>
      </c>
      <c r="AM40" s="42">
        <f t="shared" si="24"/>
        <v>1.0185604724774799</v>
      </c>
      <c r="AN40" s="42">
        <f t="shared" si="24"/>
        <v>14.9759990893356</v>
      </c>
      <c r="AO40" s="42">
        <f t="shared" si="24"/>
        <v>18.157906078321201</v>
      </c>
      <c r="AZ40">
        <f t="shared" si="1"/>
        <v>27</v>
      </c>
      <c r="BA40" t="str">
        <f t="shared" si="2"/>
        <v>Straw_Cut_Comb_org</v>
      </c>
      <c r="BB40" t="s">
        <v>172</v>
      </c>
      <c r="BC40">
        <f t="shared" si="22"/>
        <v>0</v>
      </c>
      <c r="BD40" t="str">
        <f>$AT$22</f>
        <v>K g/kg</v>
      </c>
      <c r="BE40" s="40" t="str">
        <f>AT33</f>
        <v/>
      </c>
    </row>
    <row r="41" spans="1:57" x14ac:dyDescent="0.3">
      <c r="C41" s="31"/>
      <c r="H41" s="226" t="s">
        <v>166</v>
      </c>
      <c r="I41" s="226"/>
      <c r="AJ41" s="43" t="s">
        <v>60</v>
      </c>
      <c r="AK41" s="62">
        <f>AK30+AK40</f>
        <v>450</v>
      </c>
      <c r="AL41" s="62">
        <f>AL30+AL40</f>
        <v>6.8823380776112799</v>
      </c>
      <c r="AM41" s="62">
        <f>AM30+AM40</f>
        <v>1.0185604724774799</v>
      </c>
      <c r="AN41" s="62">
        <f>AN30+AN40</f>
        <v>14.9759990893356</v>
      </c>
      <c r="AO41" s="62">
        <f>AO30+AO40</f>
        <v>18.157906078321201</v>
      </c>
      <c r="AQ41" s="40"/>
      <c r="AZ41">
        <f t="shared" si="1"/>
        <v>27</v>
      </c>
      <c r="BA41" t="str">
        <f t="shared" si="2"/>
        <v>Straw_Cut_Comb_org</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27</v>
      </c>
      <c r="BA42" t="str">
        <f t="shared" si="2"/>
        <v>Straw_Cut_Comb_org</v>
      </c>
      <c r="BB42" t="s">
        <v>172</v>
      </c>
      <c r="BC42" t="str">
        <f>$B$34</f>
        <v>Snittet_halm_org</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27</v>
      </c>
      <c r="BA43" t="str">
        <f t="shared" si="2"/>
        <v>Straw_Cut_Comb_org</v>
      </c>
      <c r="BB43" t="s">
        <v>172</v>
      </c>
      <c r="BC43" t="str">
        <f t="shared" ref="BC43:BC47" si="25">$B$34</f>
        <v>Snittet_halm_org</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27</v>
      </c>
      <c r="BA44" t="str">
        <f t="shared" si="2"/>
        <v>Straw_Cut_Comb_org</v>
      </c>
      <c r="BB44" t="s">
        <v>172</v>
      </c>
      <c r="BC44" t="str">
        <f t="shared" si="25"/>
        <v>Snittet_halm_org</v>
      </c>
      <c r="BD44" t="str">
        <f>$AR$22</f>
        <v>N g/kg</v>
      </c>
      <c r="BE44" s="40">
        <f>AR34</f>
        <v>6.8823380776112799</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27</v>
      </c>
      <c r="BA45" t="str">
        <f t="shared" si="2"/>
        <v>Straw_Cut_Comb_org</v>
      </c>
      <c r="BB45" t="s">
        <v>172</v>
      </c>
      <c r="BC45" t="str">
        <f t="shared" si="25"/>
        <v>Snittet_halm_org</v>
      </c>
      <c r="BD45" s="40" t="str">
        <f>$AS$22</f>
        <v>P g/kg</v>
      </c>
      <c r="BE45" s="40">
        <f>AS34</f>
        <v>1.0185604724774799</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27</v>
      </c>
      <c r="BA46" t="str">
        <f t="shared" si="2"/>
        <v>Straw_Cut_Comb_org</v>
      </c>
      <c r="BB46" t="s">
        <v>172</v>
      </c>
      <c r="BC46" t="str">
        <f t="shared" si="25"/>
        <v>Snittet_halm_org</v>
      </c>
      <c r="BD46" t="str">
        <f>$AT$22</f>
        <v>K g/kg</v>
      </c>
      <c r="BE46" s="40">
        <f>AT34</f>
        <v>14.9759990893356</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27</v>
      </c>
      <c r="BA47" t="str">
        <f t="shared" si="2"/>
        <v>Straw_Cut_Comb_org</v>
      </c>
      <c r="BB47" t="s">
        <v>172</v>
      </c>
      <c r="BC47" t="str">
        <f t="shared" si="25"/>
        <v>Snittet_halm_org</v>
      </c>
      <c r="BD47" t="str">
        <f>$AU$22</f>
        <v>BE MJ/kg</v>
      </c>
      <c r="BE47" s="40">
        <f>AU34</f>
        <v>18.157906078321201</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27</v>
      </c>
      <c r="BA48" t="str">
        <f t="shared" si="2"/>
        <v>Straw_Cut_Comb_org</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27</v>
      </c>
      <c r="BA49" t="str">
        <f t="shared" si="2"/>
        <v>Straw_Cut_Comb_org</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27</v>
      </c>
      <c r="BA50" t="str">
        <f t="shared" si="2"/>
        <v>Straw_Cut_Comb_org</v>
      </c>
      <c r="BB50" t="s">
        <v>172</v>
      </c>
      <c r="BC50">
        <f t="shared" si="29"/>
        <v>0</v>
      </c>
      <c r="BD50" t="str">
        <f>$AR$22</f>
        <v>N g/kg</v>
      </c>
      <c r="BE50" s="40" t="str">
        <f>AR35</f>
        <v/>
      </c>
    </row>
    <row r="51" spans="1:57" x14ac:dyDescent="0.3">
      <c r="AR51" s="40"/>
      <c r="AS51" s="40"/>
      <c r="AZ51">
        <f t="shared" si="1"/>
        <v>27</v>
      </c>
      <c r="BA51" t="str">
        <f t="shared" si="2"/>
        <v>Straw_Cut_Comb_org</v>
      </c>
      <c r="BB51" t="s">
        <v>172</v>
      </c>
      <c r="BC51">
        <f t="shared" si="29"/>
        <v>0</v>
      </c>
      <c r="BD51" s="40" t="str">
        <f>$AS$22</f>
        <v>P g/kg</v>
      </c>
      <c r="BE51" s="40" t="str">
        <f>AS35</f>
        <v/>
      </c>
    </row>
    <row r="52" spans="1:57" ht="17.399999999999999" x14ac:dyDescent="0.3">
      <c r="A52" s="37" t="s">
        <v>119</v>
      </c>
      <c r="O52" s="37" t="s">
        <v>102</v>
      </c>
      <c r="P52" s="37"/>
      <c r="AS52" s="40"/>
      <c r="AZ52">
        <f t="shared" si="1"/>
        <v>27</v>
      </c>
      <c r="BA52" t="str">
        <f t="shared" si="2"/>
        <v>Straw_Cut_Comb_org</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27</v>
      </c>
      <c r="BA53" t="str">
        <f t="shared" si="2"/>
        <v>Straw_Cut_Comb_org</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27</v>
      </c>
      <c r="BA54" t="str">
        <f t="shared" si="2"/>
        <v>Straw_Cut_Comb_org</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27</v>
      </c>
      <c r="BA55" t="str">
        <f t="shared" si="2"/>
        <v>Straw_Cut_Comb_org</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27</v>
      </c>
      <c r="BA56" t="str">
        <f t="shared" si="2"/>
        <v>Straw_Cut_Comb_org</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27</v>
      </c>
      <c r="BA57" t="str">
        <f t="shared" si="2"/>
        <v>Straw_Cut_Comb_org</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27</v>
      </c>
      <c r="BA58" t="str">
        <f t="shared" si="2"/>
        <v>Straw_Cut_Comb_org</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27</v>
      </c>
      <c r="BA59" t="str">
        <f t="shared" si="2"/>
        <v>Straw_Cut_Comb_org</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27</v>
      </c>
      <c r="BA60" t="str">
        <f t="shared" si="2"/>
        <v>Straw_Cut_Comb_org</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27</v>
      </c>
      <c r="BA61" t="str">
        <f t="shared" si="2"/>
        <v>Straw_Cut_Comb_org</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27</v>
      </c>
      <c r="BA62" t="str">
        <f t="shared" si="2"/>
        <v>Straw_Cut_Comb_org</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27</v>
      </c>
      <c r="BA63" t="str">
        <f t="shared" si="2"/>
        <v>Straw_Cut_Comb_org</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27</v>
      </c>
      <c r="BA64" t="str">
        <f t="shared" si="2"/>
        <v>Straw_Cut_Comb_org</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27</v>
      </c>
      <c r="BA65" t="str">
        <f t="shared" si="2"/>
        <v>Straw_Cut_Comb_org</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27</v>
      </c>
      <c r="BA66" t="str">
        <f t="shared" si="2"/>
        <v>Straw_Cut_Comb_org</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27</v>
      </c>
      <c r="BA67" t="str">
        <f t="shared" si="2"/>
        <v>Straw_Cut_Comb_org</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27</v>
      </c>
      <c r="BA68" t="str">
        <f t="shared" si="2"/>
        <v>Straw_Cut_Comb_org</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27</v>
      </c>
      <c r="BA69" t="str">
        <f t="shared" si="2"/>
        <v>Straw_Cut_Comb_org</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27</v>
      </c>
      <c r="BA70" t="str">
        <f t="shared" si="2"/>
        <v>Straw_Cut_Comb_org</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27</v>
      </c>
      <c r="BA71" t="str">
        <f t="shared" si="2"/>
        <v>Straw_Cut_Comb_org</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27</v>
      </c>
      <c r="BA72" t="str">
        <f t="shared" si="2"/>
        <v>Straw_Cut_Comb_org</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27</v>
      </c>
      <c r="BA73" t="str">
        <f t="shared" si="2"/>
        <v>Straw_Cut_Comb_org</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27</v>
      </c>
      <c r="BA74" t="str">
        <f t="shared" si="2"/>
        <v>Straw_Cut_Comb_org</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27</v>
      </c>
      <c r="BA75" t="str">
        <f t="shared" si="2"/>
        <v>Straw_Cut_Comb_org</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27</v>
      </c>
      <c r="BA76" t="str">
        <f t="shared" si="2"/>
        <v>Straw_Cut_Comb_org</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27</v>
      </c>
      <c r="BA77" t="str">
        <f t="shared" si="2"/>
        <v>Straw_Cut_Comb_org</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27</v>
      </c>
      <c r="BA78" t="str">
        <f t="shared" si="2"/>
        <v>Straw_Cut_Comb_org</v>
      </c>
      <c r="BB78" t="s">
        <v>162</v>
      </c>
      <c r="BC78" t="s">
        <v>162</v>
      </c>
      <c r="BD78" t="str">
        <f>I42</f>
        <v>Heat (MJ)</v>
      </c>
      <c r="BE78" s="59">
        <f>I50</f>
        <v>0</v>
      </c>
    </row>
    <row r="79" spans="1:57" x14ac:dyDescent="0.3">
      <c r="O79" s="74" t="s">
        <v>54</v>
      </c>
      <c r="P79" s="56"/>
      <c r="Q79" s="73">
        <f>SUM(Q70:Q78)</f>
        <v>0</v>
      </c>
      <c r="R79" s="73">
        <f>SUM(R70:R78)</f>
        <v>0</v>
      </c>
      <c r="AS79" s="59"/>
      <c r="AZ79">
        <f t="shared" si="1"/>
        <v>27</v>
      </c>
      <c r="BA79" t="str">
        <f t="shared" si="2"/>
        <v>Straw_Cut_Comb_org</v>
      </c>
      <c r="BB79" t="s">
        <v>162</v>
      </c>
      <c r="BC79" t="s">
        <v>162</v>
      </c>
      <c r="BD79" t="str">
        <f>H42</f>
        <v>EL (KWh)</v>
      </c>
      <c r="BE79" s="59">
        <f>H50</f>
        <v>0</v>
      </c>
    </row>
    <row r="80" spans="1:57" x14ac:dyDescent="0.3">
      <c r="O80" s="35"/>
      <c r="P80" s="35"/>
      <c r="Q80" s="57"/>
      <c r="R80" s="57"/>
      <c r="S80" s="57"/>
      <c r="AS80" s="59"/>
      <c r="AZ80">
        <f t="shared" si="1"/>
        <v>27</v>
      </c>
      <c r="BA80" t="str">
        <f t="shared" si="2"/>
        <v>Straw_Cut_Comb_org</v>
      </c>
      <c r="BB80" t="str">
        <f>$A$53</f>
        <v>Transport</v>
      </c>
      <c r="BC80" t="str">
        <f>BB80</f>
        <v>Transport</v>
      </c>
      <c r="BD80" t="str">
        <f>Q53</f>
        <v>Diesel (L)</v>
      </c>
      <c r="BE80" s="59">
        <f>Q63</f>
        <v>0</v>
      </c>
    </row>
    <row r="81" spans="1:57" ht="17.399999999999999" x14ac:dyDescent="0.3">
      <c r="O81" s="37" t="s">
        <v>103</v>
      </c>
      <c r="P81" s="37"/>
      <c r="Q81" s="7" t="s">
        <v>169</v>
      </c>
      <c r="AZ81">
        <f t="shared" si="1"/>
        <v>27</v>
      </c>
      <c r="BA81" t="str">
        <f t="shared" si="2"/>
        <v>Straw_Cut_Comb_org</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27</v>
      </c>
      <c r="BA82" t="str">
        <f t="shared" si="2"/>
        <v>Straw_Cut_Comb_org</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27</v>
      </c>
      <c r="BA83" t="str">
        <f t="shared" si="2"/>
        <v>Straw_Cut_Comb_org</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27</v>
      </c>
      <c r="BA84" t="str">
        <f t="shared" si="2"/>
        <v>Straw_Cut_Comb_org</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27</v>
      </c>
      <c r="BA85" t="str">
        <f t="shared" si="2"/>
        <v>Straw_Cut_Comb_org</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27</v>
      </c>
      <c r="BA86" t="str">
        <f t="shared" ref="BA86:BA100" si="45">$BC$21</f>
        <v>Straw_Cut_Comb_org</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27</v>
      </c>
      <c r="BA87" t="str">
        <f t="shared" si="45"/>
        <v>Straw_Cut_Comb_org</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27</v>
      </c>
      <c r="BA88" t="str">
        <f t="shared" si="45"/>
        <v>Straw_Cut_Comb_org</v>
      </c>
      <c r="BB88" t="s">
        <v>170</v>
      </c>
      <c r="BC88" t="s">
        <v>170</v>
      </c>
      <c r="BD88" t="str">
        <f>S82</f>
        <v>Diesel (L)</v>
      </c>
      <c r="BE88">
        <f>E104</f>
        <v>6.5084706414583185E-4</v>
      </c>
    </row>
    <row r="89" spans="1:57" x14ac:dyDescent="0.3">
      <c r="A89" s="23" t="s">
        <v>98</v>
      </c>
      <c r="B89" s="49"/>
      <c r="C89" s="24"/>
      <c r="D89" s="16"/>
      <c r="E89" s="16"/>
      <c r="O89" s="36">
        <f t="shared" si="40"/>
        <v>0</v>
      </c>
      <c r="P89" s="55"/>
      <c r="Q89" s="63">
        <f t="shared" si="41"/>
        <v>0</v>
      </c>
      <c r="R89" s="63">
        <f t="shared" si="42"/>
        <v>0</v>
      </c>
      <c r="S89" s="63">
        <f t="shared" si="43"/>
        <v>0</v>
      </c>
      <c r="AZ89">
        <f t="shared" si="44"/>
        <v>27</v>
      </c>
      <c r="BA89" t="str">
        <f t="shared" si="45"/>
        <v>Straw_Cut_Comb_org</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27</v>
      </c>
      <c r="BA90" t="str">
        <f t="shared" si="45"/>
        <v>Straw_Cut_Comb_org</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27</v>
      </c>
      <c r="BA91" t="str">
        <f t="shared" si="45"/>
        <v>Straw_Cut_Comb_org</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27</v>
      </c>
      <c r="BA92" t="str">
        <f t="shared" si="45"/>
        <v>Straw_Cut_Comb_org</v>
      </c>
      <c r="BB92" t="s">
        <v>208</v>
      </c>
      <c r="BC92" t="str">
        <f>V38</f>
        <v>N_Diffust</v>
      </c>
      <c r="BD92" t="s">
        <v>209</v>
      </c>
      <c r="BE92">
        <f>V39</f>
        <v>0</v>
      </c>
    </row>
    <row r="93" spans="1:57" x14ac:dyDescent="0.3">
      <c r="AZ93">
        <f t="shared" si="44"/>
        <v>27</v>
      </c>
      <c r="BA93" t="str">
        <f t="shared" si="45"/>
        <v>Straw_Cut_Comb_org</v>
      </c>
      <c r="BB93" t="s">
        <v>208</v>
      </c>
      <c r="BC93" t="str">
        <f>W38</f>
        <v>N_N2O</v>
      </c>
      <c r="BD93" t="s">
        <v>209</v>
      </c>
      <c r="BE93">
        <f>W39</f>
        <v>0</v>
      </c>
    </row>
    <row r="94" spans="1:57" x14ac:dyDescent="0.3">
      <c r="A94" s="26" t="s">
        <v>111</v>
      </c>
      <c r="B94" s="48" t="s">
        <v>73</v>
      </c>
      <c r="C94" s="15" t="s">
        <v>112</v>
      </c>
      <c r="D94" s="15" t="s">
        <v>167</v>
      </c>
      <c r="E94" s="15" t="s">
        <v>163</v>
      </c>
      <c r="AZ94">
        <f t="shared" si="44"/>
        <v>27</v>
      </c>
      <c r="BA94" t="str">
        <f t="shared" si="45"/>
        <v>Straw_Cut_Comb_org</v>
      </c>
      <c r="BB94" t="s">
        <v>208</v>
      </c>
      <c r="BC94" t="str">
        <f>X38</f>
        <v>N_N2</v>
      </c>
      <c r="BD94" t="s">
        <v>209</v>
      </c>
      <c r="BE94">
        <f>X39</f>
        <v>0</v>
      </c>
    </row>
    <row r="95" spans="1:57" x14ac:dyDescent="0.3">
      <c r="A95" s="23" t="s">
        <v>92</v>
      </c>
      <c r="B95" s="49" t="s">
        <v>626</v>
      </c>
      <c r="C95" s="24" t="s">
        <v>135</v>
      </c>
      <c r="D95" s="16"/>
      <c r="E95" s="83">
        <f>IF(C95="","",IF(VLOOKUP(C95,'Diesel consumption for field op'!$B$4:$E$78,3,FALSE)="L / ton",((VLOOKUP(C95,'Diesel consumption for field op'!$B$4:$E$78,2,FALSE)*1.007)*(VLOOKUP(B95,$B$12:$D$18,3,FALSE)/1000)/(VLOOKUP(B95,$B$12:$Q$18,16,FALSE)/1000)),0))</f>
        <v>6.5084706414583185E-4</v>
      </c>
      <c r="AZ95">
        <f t="shared" si="44"/>
        <v>27</v>
      </c>
      <c r="BA95" t="str">
        <f t="shared" si="45"/>
        <v>Straw_Cut_Comb_org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27</v>
      </c>
      <c r="BA96" t="str">
        <f t="shared" si="45"/>
        <v>Straw_Cut_Comb_org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27</v>
      </c>
      <c r="BA97" t="str">
        <f t="shared" si="45"/>
        <v>Straw_Cut_Comb_org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27</v>
      </c>
      <c r="BA98" t="str">
        <f t="shared" si="45"/>
        <v>Straw_Cut_Comb_org</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27</v>
      </c>
      <c r="BA99" t="str">
        <f t="shared" si="45"/>
        <v>Straw_Cut_Comb_org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27</v>
      </c>
      <c r="BA100" t="str">
        <f t="shared" si="45"/>
        <v>Straw_Cut_Comb_org</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6.5084706414583185E-4</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6.5084706414583185E-4</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A502F96C-D35A-496B-838C-9E9DDE35116F}">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A4CF0E11-16CD-45ED-A147-53BB03C0892A}">
          <x14:formula1>
            <xm:f>Other_tabels!$V$5:$V$6</xm:f>
          </x14:formula1>
          <xm:sqref>E54:E68</xm:sqref>
        </x14:dataValidation>
        <x14:dataValidation type="list" allowBlank="1" showInputMessage="1" showErrorMessage="1" xr:uid="{38AD09C9-0A51-45F8-B50B-393943B132A3}">
          <x14:formula1>
            <xm:f>Other_tabels!$Q$5:$Q$13</xm:f>
          </x14:formula1>
          <xm:sqref>D54:D68</xm:sqref>
        </x14:dataValidation>
        <x14:dataValidation type="list" allowBlank="1" showInputMessage="1" showErrorMessage="1" xr:uid="{B1EE8914-BE6C-4E3F-890E-8379DC1DCC33}">
          <x14:formula1>
            <xm:f>Biomass_pool_output_Field_modul!$A$3:$A$100</xm:f>
          </x14:formula1>
          <xm:sqref>B12:B18</xm:sqref>
        </x14:dataValidation>
        <x14:dataValidation type="list" allowBlank="1" showInputMessage="1" showErrorMessage="1" xr:uid="{830F5FCF-4ECF-42C1-80FD-AA5150D2E644}">
          <x14:formula1>
            <xm:f>Other_tabels!$A$5:$A$50</xm:f>
          </x14:formula1>
          <xm:sqref>C19 C21</xm:sqref>
        </x14:dataValidation>
        <x14:dataValidation type="list" allowBlank="1" showInputMessage="1" showErrorMessage="1" xr:uid="{4CE0CB56-614B-448C-8F5B-8216C4427CF9}">
          <x14:formula1>
            <xm:f>Other_tabels!$X$5:$X$22</xm:f>
          </x14:formula1>
          <xm:sqref>C70:C78</xm:sqref>
        </x14:dataValidation>
        <x14:dataValidation type="list" allowBlank="1" showInputMessage="1" showErrorMessage="1" xr:uid="{8113AE4F-944E-4D36-8FD7-9993BCB87FD6}">
          <x14:formula1>
            <xm:f>'Diesel consumption for field op'!$B$4:$B$78</xm:f>
          </x14:formula1>
          <xm:sqref>C95:C103</xm:sqref>
        </x14:dataValidation>
        <x14:dataValidation type="list" allowBlank="1" showInputMessage="1" showErrorMessage="1" xr:uid="{326DA811-E7F2-423C-947A-64E41C483343}">
          <x14:formula1>
            <xm:f>'Processed products'!$Z$5:$Z$104</xm:f>
          </x14:formula1>
          <xm:sqref>B43:B49</xm:sqref>
        </x14:dataValidation>
        <x14:dataValidation type="list" allowBlank="1" showInputMessage="1" showErrorMessage="1" xr:uid="{FAADF349-819B-4BA3-8C00-C7F315FE696F}">
          <x14:formula1>
            <xm:f>Other_tabels!$I$5:$I$12</xm:f>
          </x14:formula1>
          <xm:sqref>C43:C49</xm:sqref>
        </x14:dataValidation>
        <x14:dataValidation type="list" allowBlank="1" showInputMessage="1" showErrorMessage="1" xr:uid="{BF1AA122-9E0C-4857-866E-4008D797A556}">
          <x14:formula1>
            <xm:f>'Processed products'!$B$5:$B$103</xm:f>
          </x14:formula1>
          <xm:sqref>B23:B30</xm:sqref>
        </x14:dataValidation>
        <x14:dataValidation type="list" allowBlank="1" showInputMessage="1" showErrorMessage="1" xr:uid="{EC4F8E3C-7110-4161-BF78-3AFBE68B070B}">
          <x14:formula1>
            <xm:f>'Processed products'!$AJ$5:$AJ$239</xm:f>
          </x14:formula1>
          <xm:sqref>B33:B38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55748-1A44-4EF0-B57E-15487D801411}">
  <sheetPr>
    <tabColor theme="5" tint="0.79998168889431442"/>
  </sheetPr>
  <dimension ref="A1:BE109"/>
  <sheetViews>
    <sheetView topLeftCell="J1"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77</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680</v>
      </c>
      <c r="C5" s="225"/>
      <c r="E5" s="10"/>
      <c r="F5" s="10"/>
      <c r="G5" s="10"/>
      <c r="H5" s="10"/>
      <c r="I5" s="10"/>
      <c r="J5" s="10">
        <v>1</v>
      </c>
      <c r="K5" s="10">
        <v>1</v>
      </c>
      <c r="L5" s="10">
        <v>1</v>
      </c>
      <c r="M5" s="10">
        <v>1</v>
      </c>
    </row>
    <row r="6" spans="1:24" x14ac:dyDescent="0.3">
      <c r="A6" s="20" t="s">
        <v>3</v>
      </c>
      <c r="B6" s="224" t="s">
        <v>681</v>
      </c>
      <c r="C6" s="225"/>
    </row>
    <row r="7" spans="1:24" ht="14.4" customHeight="1" x14ac:dyDescent="0.3">
      <c r="A7" s="218" t="s">
        <v>53</v>
      </c>
      <c r="B7" s="219" t="s">
        <v>682</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312</v>
      </c>
      <c r="C12" s="34" t="s">
        <v>33</v>
      </c>
      <c r="D12" s="11">
        <v>1</v>
      </c>
      <c r="Q12" s="66">
        <f>(IF($B12="","0",VLOOKUP($B12,Biomass_pool_output_Field_modul!$A$3:$G$100,7,FALSE)))</f>
        <v>181.62589458945101</v>
      </c>
      <c r="R12" s="55"/>
      <c r="S12" s="34">
        <f>(IF($B12="","0",VLOOKUP($B12,Biomass_pool_output_Field_modul!$A$3:$F$100,2,FALSE)))*D12</f>
        <v>450</v>
      </c>
      <c r="T12" s="34">
        <f>(IF($B12="","0",VLOOKUP($B12,Biomass_pool_output_Field_modul!$A$3:$F$100,3,FALSE)))*D12</f>
        <v>27.020337048251399</v>
      </c>
      <c r="U12" s="34">
        <f>(IF($B12="","0",VLOOKUP($B12,Biomass_pool_output_Field_modul!$A$3:$F$100,4,FALSE)))*D12</f>
        <v>3.6646878874328301</v>
      </c>
      <c r="V12" s="34">
        <f>(IF($B12="","0",VLOOKUP($B12,Biomass_pool_output_Field_modul!$A$3:$F$100,5,FALSE)))*D12</f>
        <v>28.092467486575</v>
      </c>
      <c r="W12" s="34">
        <f>(IF($B12="","0",VLOOKUP($B12,Biomass_pool_output_Field_modul!$A$3:$F$100,6,FALSE)))*D12</f>
        <v>16.5491353587107</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181.62589458945101</v>
      </c>
      <c r="R20" s="55"/>
      <c r="S20" s="34">
        <f>SUM(S12:S18)</f>
        <v>450</v>
      </c>
      <c r="T20" s="34">
        <f>SUM(T12:T18)</f>
        <v>27.020337048251399</v>
      </c>
      <c r="U20" s="34">
        <f>SUM(U12:U18)</f>
        <v>3.6646878874328301</v>
      </c>
      <c r="V20" s="34">
        <f t="shared" ref="V20:W20" si="0">SUM(V12:V18)</f>
        <v>28.092467486575</v>
      </c>
      <c r="W20" s="34">
        <f t="shared" si="0"/>
        <v>16.5491353587107</v>
      </c>
      <c r="BB20" t="str">
        <f>A4</f>
        <v>ID-nummer</v>
      </c>
      <c r="BC20">
        <f>B4</f>
        <v>77</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Grassclover_Return_conv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77</v>
      </c>
      <c r="BA22" t="str">
        <f t="shared" ref="BA22:BA85" si="2">$BC$21</f>
        <v>Grassclover_Return_conv</v>
      </c>
      <c r="BB22" t="s">
        <v>73</v>
      </c>
      <c r="BC22" t="str">
        <f t="shared" ref="BC22" si="3">$B$12</f>
        <v>Grass_and_grass_clover_conv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77</v>
      </c>
      <c r="BA23" t="str">
        <f t="shared" si="2"/>
        <v>Grassclover_Return_conv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77</v>
      </c>
      <c r="BA24" t="str">
        <f t="shared" si="2"/>
        <v>Grassclover_Return_conv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77</v>
      </c>
      <c r="BA25" t="str">
        <f t="shared" si="2"/>
        <v>Grassclover_Return_conv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77</v>
      </c>
      <c r="BA26" t="str">
        <f t="shared" si="2"/>
        <v>Grassclover_Return_conv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77</v>
      </c>
      <c r="BA27" t="str">
        <f t="shared" si="2"/>
        <v>Grassclover_Return_conv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77</v>
      </c>
      <c r="BA28" t="str">
        <f t="shared" si="2"/>
        <v>Grassclover_Return_conv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77</v>
      </c>
      <c r="BA29" t="str">
        <f t="shared" si="2"/>
        <v>Grassclover_Return_conv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77</v>
      </c>
      <c r="BA30" t="str">
        <f t="shared" si="2"/>
        <v>Grassclover_Return_conv</v>
      </c>
      <c r="BB30" t="s">
        <v>171</v>
      </c>
      <c r="BC30">
        <f>$B$24</f>
        <v>0</v>
      </c>
      <c r="BD30" t="str">
        <f t="shared" ref="BD30:BD35" si="17">C23</f>
        <v>Kg</v>
      </c>
      <c r="BE30" s="81">
        <f t="shared" ref="BE30:BE35" si="18">O23</f>
        <v>0</v>
      </c>
    </row>
    <row r="31" spans="1:57" x14ac:dyDescent="0.3">
      <c r="Y31" s="68"/>
      <c r="Z31" s="68"/>
      <c r="AA31" s="68"/>
      <c r="AB31" s="68"/>
      <c r="AC31" s="68"/>
      <c r="AS31" s="81"/>
      <c r="AZ31">
        <f t="shared" si="1"/>
        <v>77</v>
      </c>
      <c r="BA31" t="str">
        <f t="shared" si="2"/>
        <v>Grassclover_Return_conv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77</v>
      </c>
      <c r="BA32" t="str">
        <f t="shared" si="2"/>
        <v>Grassclover_Return_conv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77</v>
      </c>
      <c r="BA33" t="str">
        <f t="shared" si="2"/>
        <v>Grassclover_Return_conv</v>
      </c>
      <c r="BB33" t="s">
        <v>171</v>
      </c>
      <c r="BC33">
        <f>$B$27</f>
        <v>0</v>
      </c>
      <c r="BD33" t="str">
        <f t="shared" si="17"/>
        <v>Kg</v>
      </c>
      <c r="BE33" s="81">
        <f t="shared" si="18"/>
        <v>0</v>
      </c>
    </row>
    <row r="34" spans="1:57" x14ac:dyDescent="0.3">
      <c r="A34" s="23" t="s">
        <v>153</v>
      </c>
      <c r="B34" s="24" t="s">
        <v>183</v>
      </c>
      <c r="C34" s="34" t="s">
        <v>33</v>
      </c>
      <c r="D34" s="65">
        <v>1</v>
      </c>
      <c r="E34" s="34" t="str">
        <f>IF(B34="","",VLOOKUP(B34,'Processed products'!$AJ$5:$AM$239,2,FALSE))</f>
        <v>Soil_input_conv</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27.020337048251399</v>
      </c>
      <c r="AM34" s="42">
        <f>IF($D34="","",(U20*K34))</f>
        <v>3.6646878874328301</v>
      </c>
      <c r="AN34" s="42">
        <f>IF($D34="","",(V20*L34))</f>
        <v>28.092467486575</v>
      </c>
      <c r="AO34" s="42">
        <f>IF($D34="","",(W20*M34))</f>
        <v>16.5491353587107</v>
      </c>
      <c r="AQ34" s="62">
        <f t="shared" si="21"/>
        <v>450</v>
      </c>
      <c r="AR34" s="62">
        <f t="shared" si="21"/>
        <v>27.020337048251399</v>
      </c>
      <c r="AS34" s="62">
        <f t="shared" si="21"/>
        <v>3.6646878874328301</v>
      </c>
      <c r="AT34" s="62">
        <f t="shared" si="21"/>
        <v>28.092467486575</v>
      </c>
      <c r="AU34" s="62">
        <f t="shared" si="21"/>
        <v>16.5491353587107</v>
      </c>
      <c r="AZ34">
        <f t="shared" si="1"/>
        <v>77</v>
      </c>
      <c r="BA34" t="str">
        <f t="shared" si="2"/>
        <v>Grassclover_Return_conv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77</v>
      </c>
      <c r="BA35" t="str">
        <f t="shared" si="2"/>
        <v>Grassclover_Return_conv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77</v>
      </c>
      <c r="BA36" t="str">
        <f t="shared" si="2"/>
        <v>Grassclover_Return_conv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77</v>
      </c>
      <c r="BA37" t="str">
        <f t="shared" si="2"/>
        <v>Grassclover_Return_conv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77</v>
      </c>
      <c r="BA38" t="str">
        <f t="shared" si="2"/>
        <v>Grassclover_Return_conv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77</v>
      </c>
      <c r="BA39" t="str">
        <f t="shared" si="2"/>
        <v>Grassclover_Return_conv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27.020337048251399</v>
      </c>
      <c r="AM40" s="42">
        <f t="shared" si="24"/>
        <v>3.6646878874328301</v>
      </c>
      <c r="AN40" s="42">
        <f t="shared" si="24"/>
        <v>28.092467486575</v>
      </c>
      <c r="AO40" s="42">
        <f t="shared" si="24"/>
        <v>16.5491353587107</v>
      </c>
      <c r="AZ40">
        <f t="shared" si="1"/>
        <v>77</v>
      </c>
      <c r="BA40" t="str">
        <f t="shared" si="2"/>
        <v>Grassclover_Return_conv</v>
      </c>
      <c r="BB40" t="s">
        <v>172</v>
      </c>
      <c r="BC40">
        <f t="shared" si="22"/>
        <v>0</v>
      </c>
      <c r="BD40" t="str">
        <f>$AT$22</f>
        <v>K g/kg</v>
      </c>
      <c r="BE40" s="40" t="str">
        <f>AT33</f>
        <v/>
      </c>
    </row>
    <row r="41" spans="1:57" x14ac:dyDescent="0.3">
      <c r="C41" s="31"/>
      <c r="H41" s="226" t="s">
        <v>166</v>
      </c>
      <c r="I41" s="226"/>
      <c r="AJ41" s="43" t="s">
        <v>60</v>
      </c>
      <c r="AK41" s="62">
        <f>AK30+AK40</f>
        <v>450</v>
      </c>
      <c r="AL41" s="62">
        <f>AL30+AL40</f>
        <v>27.020337048251399</v>
      </c>
      <c r="AM41" s="62">
        <f>AM30+AM40</f>
        <v>3.6646878874328301</v>
      </c>
      <c r="AN41" s="62">
        <f>AN30+AN40</f>
        <v>28.092467486575</v>
      </c>
      <c r="AO41" s="62">
        <f>AO30+AO40</f>
        <v>16.5491353587107</v>
      </c>
      <c r="AQ41" s="40"/>
      <c r="AZ41">
        <f t="shared" si="1"/>
        <v>77</v>
      </c>
      <c r="BA41" t="str">
        <f t="shared" si="2"/>
        <v>Grassclover_Return_conv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77</v>
      </c>
      <c r="BA42" t="str">
        <f t="shared" si="2"/>
        <v>Grassclover_Return_conv</v>
      </c>
      <c r="BB42" t="s">
        <v>172</v>
      </c>
      <c r="BC42" t="str">
        <f>$B$34</f>
        <v>Snittet_halm_conv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77</v>
      </c>
      <c r="BA43" t="str">
        <f t="shared" si="2"/>
        <v>Grassclover_Return_conv</v>
      </c>
      <c r="BB43" t="s">
        <v>172</v>
      </c>
      <c r="BC43" t="str">
        <f t="shared" ref="BC43:BC47" si="25">$B$34</f>
        <v>Snittet_halm_conv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77</v>
      </c>
      <c r="BA44" t="str">
        <f t="shared" si="2"/>
        <v>Grassclover_Return_conv</v>
      </c>
      <c r="BB44" t="s">
        <v>172</v>
      </c>
      <c r="BC44" t="str">
        <f t="shared" si="25"/>
        <v>Snittet_halm_conv</v>
      </c>
      <c r="BD44" t="str">
        <f>$AR$22</f>
        <v>N g/kg</v>
      </c>
      <c r="BE44" s="40">
        <f>AR34</f>
        <v>27.020337048251399</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77</v>
      </c>
      <c r="BA45" t="str">
        <f t="shared" si="2"/>
        <v>Grassclover_Return_conv</v>
      </c>
      <c r="BB45" t="s">
        <v>172</v>
      </c>
      <c r="BC45" t="str">
        <f t="shared" si="25"/>
        <v>Snittet_halm_conv</v>
      </c>
      <c r="BD45" s="40" t="str">
        <f>$AS$22</f>
        <v>P g/kg</v>
      </c>
      <c r="BE45" s="40">
        <f>AS34</f>
        <v>3.6646878874328301</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77</v>
      </c>
      <c r="BA46" t="str">
        <f t="shared" si="2"/>
        <v>Grassclover_Return_conv</v>
      </c>
      <c r="BB46" t="s">
        <v>172</v>
      </c>
      <c r="BC46" t="str">
        <f t="shared" si="25"/>
        <v>Snittet_halm_conv</v>
      </c>
      <c r="BD46" t="str">
        <f>$AT$22</f>
        <v>K g/kg</v>
      </c>
      <c r="BE46" s="40">
        <f>AT34</f>
        <v>28.092467486575</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77</v>
      </c>
      <c r="BA47" t="str">
        <f t="shared" si="2"/>
        <v>Grassclover_Return_conv</v>
      </c>
      <c r="BB47" t="s">
        <v>172</v>
      </c>
      <c r="BC47" t="str">
        <f t="shared" si="25"/>
        <v>Snittet_halm_conv</v>
      </c>
      <c r="BD47" t="str">
        <f>$AU$22</f>
        <v>BE MJ/kg</v>
      </c>
      <c r="BE47" s="40">
        <f>AU34</f>
        <v>16.5491353587107</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77</v>
      </c>
      <c r="BA48" t="str">
        <f t="shared" si="2"/>
        <v>Grassclover_Return_conv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77</v>
      </c>
      <c r="BA49" t="str">
        <f t="shared" si="2"/>
        <v>Grassclover_Return_conv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77</v>
      </c>
      <c r="BA50" t="str">
        <f t="shared" si="2"/>
        <v>Grassclover_Return_conv</v>
      </c>
      <c r="BB50" t="s">
        <v>172</v>
      </c>
      <c r="BC50">
        <f t="shared" si="29"/>
        <v>0</v>
      </c>
      <c r="BD50" t="str">
        <f>$AR$22</f>
        <v>N g/kg</v>
      </c>
      <c r="BE50" s="40" t="str">
        <f>AR35</f>
        <v/>
      </c>
    </row>
    <row r="51" spans="1:57" x14ac:dyDescent="0.3">
      <c r="AR51" s="40"/>
      <c r="AS51" s="40"/>
      <c r="AZ51">
        <f t="shared" si="1"/>
        <v>77</v>
      </c>
      <c r="BA51" t="str">
        <f t="shared" si="2"/>
        <v>Grassclover_Return_conv</v>
      </c>
      <c r="BB51" t="s">
        <v>172</v>
      </c>
      <c r="BC51">
        <f t="shared" si="29"/>
        <v>0</v>
      </c>
      <c r="BD51" s="40" t="str">
        <f>$AS$22</f>
        <v>P g/kg</v>
      </c>
      <c r="BE51" s="40" t="str">
        <f>AS35</f>
        <v/>
      </c>
    </row>
    <row r="52" spans="1:57" ht="17.399999999999999" x14ac:dyDescent="0.3">
      <c r="A52" s="37" t="s">
        <v>119</v>
      </c>
      <c r="O52" s="37" t="s">
        <v>102</v>
      </c>
      <c r="P52" s="37"/>
      <c r="AS52" s="40"/>
      <c r="AZ52">
        <f t="shared" si="1"/>
        <v>77</v>
      </c>
      <c r="BA52" t="str">
        <f t="shared" si="2"/>
        <v>Grassclover_Return_conv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77</v>
      </c>
      <c r="BA53" t="str">
        <f t="shared" si="2"/>
        <v>Grassclover_Return_conv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77</v>
      </c>
      <c r="BA54" t="str">
        <f t="shared" si="2"/>
        <v>Grassclover_Return_conv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77</v>
      </c>
      <c r="BA55" t="str">
        <f t="shared" si="2"/>
        <v>Grassclover_Return_conv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77</v>
      </c>
      <c r="BA56" t="str">
        <f t="shared" si="2"/>
        <v>Grassclover_Return_conv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77</v>
      </c>
      <c r="BA57" t="str">
        <f t="shared" si="2"/>
        <v>Grassclover_Return_conv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77</v>
      </c>
      <c r="BA58" t="str">
        <f t="shared" si="2"/>
        <v>Grassclover_Return_conv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77</v>
      </c>
      <c r="BA59" t="str">
        <f t="shared" si="2"/>
        <v>Grassclover_Return_conv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77</v>
      </c>
      <c r="BA60" t="str">
        <f t="shared" si="2"/>
        <v>Grassclover_Return_conv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77</v>
      </c>
      <c r="BA61" t="str">
        <f t="shared" si="2"/>
        <v>Grassclover_Return_conv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77</v>
      </c>
      <c r="BA62" t="str">
        <f t="shared" si="2"/>
        <v>Grassclover_Return_conv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77</v>
      </c>
      <c r="BA63" t="str">
        <f t="shared" si="2"/>
        <v>Grassclover_Return_conv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77</v>
      </c>
      <c r="BA64" t="str">
        <f t="shared" si="2"/>
        <v>Grassclover_Return_conv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77</v>
      </c>
      <c r="BA65" t="str">
        <f t="shared" si="2"/>
        <v>Grassclover_Return_conv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77</v>
      </c>
      <c r="BA66" t="str">
        <f t="shared" si="2"/>
        <v>Grassclover_Return_conv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77</v>
      </c>
      <c r="BA67" t="str">
        <f t="shared" si="2"/>
        <v>Grassclover_Return_conv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77</v>
      </c>
      <c r="BA68" t="str">
        <f t="shared" si="2"/>
        <v>Grassclover_Return_conv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77</v>
      </c>
      <c r="BA69" t="str">
        <f t="shared" si="2"/>
        <v>Grassclover_Return_conv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77</v>
      </c>
      <c r="BA70" t="str">
        <f t="shared" si="2"/>
        <v>Grassclover_Return_conv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77</v>
      </c>
      <c r="BA71" t="str">
        <f t="shared" si="2"/>
        <v>Grassclover_Return_conv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77</v>
      </c>
      <c r="BA72" t="str">
        <f t="shared" si="2"/>
        <v>Grassclover_Return_conv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77</v>
      </c>
      <c r="BA73" t="str">
        <f t="shared" si="2"/>
        <v>Grassclover_Return_conv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77</v>
      </c>
      <c r="BA74" t="str">
        <f t="shared" si="2"/>
        <v>Grassclover_Return_conv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77</v>
      </c>
      <c r="BA75" t="str">
        <f t="shared" si="2"/>
        <v>Grassclover_Return_conv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77</v>
      </c>
      <c r="BA76" t="str">
        <f t="shared" si="2"/>
        <v>Grassclover_Return_conv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77</v>
      </c>
      <c r="BA77" t="str">
        <f t="shared" si="2"/>
        <v>Grassclover_Return_conv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77</v>
      </c>
      <c r="BA78" t="str">
        <f t="shared" si="2"/>
        <v>Grassclover_Return_conv</v>
      </c>
      <c r="BB78" t="s">
        <v>162</v>
      </c>
      <c r="BC78" t="s">
        <v>162</v>
      </c>
      <c r="BD78" t="str">
        <f>I42</f>
        <v>Heat (MJ)</v>
      </c>
      <c r="BE78" s="59">
        <f>I50</f>
        <v>0</v>
      </c>
    </row>
    <row r="79" spans="1:57" x14ac:dyDescent="0.3">
      <c r="O79" s="74" t="s">
        <v>54</v>
      </c>
      <c r="P79" s="56"/>
      <c r="Q79" s="73">
        <f>SUM(Q70:Q78)</f>
        <v>0</v>
      </c>
      <c r="R79" s="73">
        <f>SUM(R70:R78)</f>
        <v>0</v>
      </c>
      <c r="AS79" s="59"/>
      <c r="AZ79">
        <f t="shared" si="1"/>
        <v>77</v>
      </c>
      <c r="BA79" t="str">
        <f t="shared" si="2"/>
        <v>Grassclover_Return_conv</v>
      </c>
      <c r="BB79" t="s">
        <v>162</v>
      </c>
      <c r="BC79" t="s">
        <v>162</v>
      </c>
      <c r="BD79" t="str">
        <f>H42</f>
        <v>EL (KWh)</v>
      </c>
      <c r="BE79" s="59">
        <f>H50</f>
        <v>0</v>
      </c>
    </row>
    <row r="80" spans="1:57" x14ac:dyDescent="0.3">
      <c r="O80" s="35"/>
      <c r="P80" s="35"/>
      <c r="Q80" s="57"/>
      <c r="R80" s="57"/>
      <c r="S80" s="57"/>
      <c r="AS80" s="59"/>
      <c r="AZ80">
        <f t="shared" si="1"/>
        <v>77</v>
      </c>
      <c r="BA80" t="str">
        <f t="shared" si="2"/>
        <v>Grassclover_Return_conv</v>
      </c>
      <c r="BB80" t="str">
        <f>$A$53</f>
        <v>Transport</v>
      </c>
      <c r="BC80" t="str">
        <f>BB80</f>
        <v>Transport</v>
      </c>
      <c r="BD80" t="str">
        <f>Q53</f>
        <v>Diesel (L)</v>
      </c>
      <c r="BE80" s="59">
        <f>Q63</f>
        <v>0</v>
      </c>
    </row>
    <row r="81" spans="1:57" ht="17.399999999999999" x14ac:dyDescent="0.3">
      <c r="O81" s="37" t="s">
        <v>103</v>
      </c>
      <c r="P81" s="37"/>
      <c r="Q81" s="7" t="s">
        <v>169</v>
      </c>
      <c r="AZ81">
        <f t="shared" si="1"/>
        <v>77</v>
      </c>
      <c r="BA81" t="str">
        <f t="shared" si="2"/>
        <v>Grassclover_Return_conv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77</v>
      </c>
      <c r="BA82" t="str">
        <f t="shared" si="2"/>
        <v>Grassclover_Return_conv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77</v>
      </c>
      <c r="BA83" t="str">
        <f t="shared" si="2"/>
        <v>Grassclover_Return_conv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77</v>
      </c>
      <c r="BA84" t="str">
        <f t="shared" si="2"/>
        <v>Grassclover_Return_conv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77</v>
      </c>
      <c r="BA85" t="str">
        <f t="shared" si="2"/>
        <v>Grassclover_Return_conv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77</v>
      </c>
      <c r="BA86" t="str">
        <f t="shared" ref="BA86:BA100" si="45">$BC$21</f>
        <v>Grassclover_Return_conv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77</v>
      </c>
      <c r="BA87" t="str">
        <f t="shared" si="45"/>
        <v>Grassclover_Return_conv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77</v>
      </c>
      <c r="BA88" t="str">
        <f t="shared" si="45"/>
        <v>Grassclover_Return_conv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77</v>
      </c>
      <c r="BA89" t="str">
        <f t="shared" si="45"/>
        <v>Grassclover_Return_conv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77</v>
      </c>
      <c r="BA90" t="str">
        <f t="shared" si="45"/>
        <v>Grassclover_Return_conv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77</v>
      </c>
      <c r="BA91" t="str">
        <f t="shared" si="45"/>
        <v>Grassclover_Return_conv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77</v>
      </c>
      <c r="BA92" t="str">
        <f t="shared" si="45"/>
        <v>Grassclover_Return_conv</v>
      </c>
      <c r="BB92" t="s">
        <v>208</v>
      </c>
      <c r="BC92" t="str">
        <f>V38</f>
        <v>N_Diffust</v>
      </c>
      <c r="BD92" t="s">
        <v>209</v>
      </c>
      <c r="BE92">
        <f>V39</f>
        <v>0</v>
      </c>
    </row>
    <row r="93" spans="1:57" x14ac:dyDescent="0.3">
      <c r="AZ93">
        <f t="shared" si="44"/>
        <v>77</v>
      </c>
      <c r="BA93" t="str">
        <f t="shared" si="45"/>
        <v>Grassclover_Return_conv</v>
      </c>
      <c r="BB93" t="s">
        <v>208</v>
      </c>
      <c r="BC93" t="str">
        <f>W38</f>
        <v>N_N2O</v>
      </c>
      <c r="BD93" t="s">
        <v>209</v>
      </c>
      <c r="BE93">
        <f>W39</f>
        <v>0</v>
      </c>
    </row>
    <row r="94" spans="1:57" x14ac:dyDescent="0.3">
      <c r="A94" s="26" t="s">
        <v>111</v>
      </c>
      <c r="B94" s="48" t="s">
        <v>73</v>
      </c>
      <c r="C94" s="15" t="s">
        <v>112</v>
      </c>
      <c r="D94" s="15" t="s">
        <v>167</v>
      </c>
      <c r="E94" s="15" t="s">
        <v>163</v>
      </c>
      <c r="AZ94">
        <f t="shared" si="44"/>
        <v>77</v>
      </c>
      <c r="BA94" t="str">
        <f t="shared" si="45"/>
        <v>Grassclover_Return_conv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77</v>
      </c>
      <c r="BA95" t="str">
        <f t="shared" si="45"/>
        <v>Grassclover_Return_conv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77</v>
      </c>
      <c r="BA96" t="str">
        <f t="shared" si="45"/>
        <v>Grassclover_Return_conv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77</v>
      </c>
      <c r="BA97" t="str">
        <f t="shared" si="45"/>
        <v>Grassclover_Return_conv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77</v>
      </c>
      <c r="BA98" t="str">
        <f t="shared" si="45"/>
        <v>Grassclover_Return_conv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77</v>
      </c>
      <c r="BA99" t="str">
        <f t="shared" si="45"/>
        <v>Grassclover_Return_conv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77</v>
      </c>
      <c r="BA100" t="str">
        <f t="shared" si="45"/>
        <v>Grassclover_Return_conv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0E01C7A4-AC71-4025-8391-4BA5E5627273}">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9F3B76D0-9D03-4DFA-8F59-59B59A2CCF21}">
          <x14:formula1>
            <xm:f>Other_tabels!$V$5:$V$6</xm:f>
          </x14:formula1>
          <xm:sqref>E54:E68</xm:sqref>
        </x14:dataValidation>
        <x14:dataValidation type="list" allowBlank="1" showInputMessage="1" showErrorMessage="1" xr:uid="{803900D3-F49C-471B-A716-580CC0217CDC}">
          <x14:formula1>
            <xm:f>Other_tabels!$Q$5:$Q$13</xm:f>
          </x14:formula1>
          <xm:sqref>D54:D68</xm:sqref>
        </x14:dataValidation>
        <x14:dataValidation type="list" allowBlank="1" showInputMessage="1" showErrorMessage="1" xr:uid="{99E4FDF9-CFB9-41BC-AEBE-957C01CEE9C1}">
          <x14:formula1>
            <xm:f>Biomass_pool_output_Field_modul!$A$3:$A$100</xm:f>
          </x14:formula1>
          <xm:sqref>B12:B18</xm:sqref>
        </x14:dataValidation>
        <x14:dataValidation type="list" allowBlank="1" showInputMessage="1" showErrorMessage="1" xr:uid="{BF4A8F1D-ED79-4667-AB12-31C3989D61B5}">
          <x14:formula1>
            <xm:f>Other_tabels!$A$5:$A$50</xm:f>
          </x14:formula1>
          <xm:sqref>C19 C21</xm:sqref>
        </x14:dataValidation>
        <x14:dataValidation type="list" allowBlank="1" showInputMessage="1" showErrorMessage="1" xr:uid="{D73B8124-6947-4AA1-A8AC-22DED1CEF444}">
          <x14:formula1>
            <xm:f>Other_tabels!$X$5:$X$22</xm:f>
          </x14:formula1>
          <xm:sqref>C70:C78</xm:sqref>
        </x14:dataValidation>
        <x14:dataValidation type="list" allowBlank="1" showInputMessage="1" showErrorMessage="1" xr:uid="{A9125651-D172-425E-BF4D-F56696ED50FC}">
          <x14:formula1>
            <xm:f>'Diesel consumption for field op'!$B$4:$B$78</xm:f>
          </x14:formula1>
          <xm:sqref>C95:C103</xm:sqref>
        </x14:dataValidation>
        <x14:dataValidation type="list" allowBlank="1" showInputMessage="1" showErrorMessage="1" xr:uid="{FEDC9B11-B2B9-4238-9B10-C098AC46BE0F}">
          <x14:formula1>
            <xm:f>'Processed products'!$Z$5:$Z$104</xm:f>
          </x14:formula1>
          <xm:sqref>B43:B49</xm:sqref>
        </x14:dataValidation>
        <x14:dataValidation type="list" allowBlank="1" showInputMessage="1" showErrorMessage="1" xr:uid="{4A5E8008-2156-40D2-96AE-588DA3098D02}">
          <x14:formula1>
            <xm:f>Other_tabels!$I$5:$I$12</xm:f>
          </x14:formula1>
          <xm:sqref>C43:C49</xm:sqref>
        </x14:dataValidation>
        <x14:dataValidation type="list" allowBlank="1" showInputMessage="1" showErrorMessage="1" xr:uid="{E0B75F21-7E35-4AE4-8997-2E12633524EB}">
          <x14:formula1>
            <xm:f>'Processed products'!$B$5:$B$103</xm:f>
          </x14:formula1>
          <xm:sqref>B23:B30</xm:sqref>
        </x14:dataValidation>
        <x14:dataValidation type="list" allowBlank="1" showInputMessage="1" showErrorMessage="1" xr:uid="{40D9B53E-F33E-4AAE-B92A-4BEE7EEE2C38}">
          <x14:formula1>
            <xm:f>'Processed products'!$AJ$5:$AJ$239</xm:f>
          </x14:formula1>
          <xm:sqref>B33:B38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DA7AB-36FF-4574-8A0D-B892C791EC94}">
  <sheetPr>
    <tabColor theme="5" tint="0.79998168889431442"/>
  </sheetPr>
  <dimension ref="A1:BE109"/>
  <sheetViews>
    <sheetView topLeftCell="M1"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78</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683</v>
      </c>
      <c r="C5" s="225"/>
      <c r="E5" s="10"/>
      <c r="F5" s="10"/>
      <c r="G5" s="10"/>
      <c r="H5" s="10"/>
      <c r="I5" s="10"/>
      <c r="J5" s="10">
        <v>1</v>
      </c>
      <c r="K5" s="10">
        <v>1</v>
      </c>
      <c r="L5" s="10">
        <v>1</v>
      </c>
      <c r="M5" s="10">
        <v>1</v>
      </c>
    </row>
    <row r="6" spans="1:24" x14ac:dyDescent="0.3">
      <c r="A6" s="20" t="s">
        <v>3</v>
      </c>
      <c r="B6" s="224" t="s">
        <v>681</v>
      </c>
      <c r="C6" s="225"/>
    </row>
    <row r="7" spans="1:24" ht="14.4" customHeight="1" x14ac:dyDescent="0.3">
      <c r="A7" s="218" t="s">
        <v>53</v>
      </c>
      <c r="B7" s="219" t="s">
        <v>684</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328</v>
      </c>
      <c r="C12" s="34" t="s">
        <v>33</v>
      </c>
      <c r="D12" s="11">
        <v>1</v>
      </c>
      <c r="Q12" s="66">
        <f>(IF($B12="","0",VLOOKUP($B12,Biomass_pool_output_Field_modul!$A$3:$G$100,7,FALSE)))</f>
        <v>181.164125679873</v>
      </c>
      <c r="R12" s="55"/>
      <c r="S12" s="34">
        <f>(IF($B12="","0",VLOOKUP($B12,Biomass_pool_output_Field_modul!$A$3:$F$100,2,FALSE)))*D12</f>
        <v>450</v>
      </c>
      <c r="T12" s="34">
        <f>(IF($B12="","0",VLOOKUP($B12,Biomass_pool_output_Field_modul!$A$3:$F$100,3,FALSE)))*D12</f>
        <v>26.5243866621779</v>
      </c>
      <c r="U12" s="34">
        <f>(IF($B12="","0",VLOOKUP($B12,Biomass_pool_output_Field_modul!$A$3:$F$100,4,FALSE)))*D12</f>
        <v>3.6056157317553299</v>
      </c>
      <c r="V12" s="34">
        <f>(IF($B12="","0",VLOOKUP($B12,Biomass_pool_output_Field_modul!$A$3:$F$100,5,FALSE)))*D12</f>
        <v>27.561605424911299</v>
      </c>
      <c r="W12" s="34">
        <f>(IF($B12="","0",VLOOKUP($B12,Biomass_pool_output_Field_modul!$A$3:$F$100,6,FALSE)))*D12</f>
        <v>16.528943639488698</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181.164125679873</v>
      </c>
      <c r="R20" s="55"/>
      <c r="S20" s="34">
        <f>SUM(S12:S18)</f>
        <v>450</v>
      </c>
      <c r="T20" s="34">
        <f>SUM(T12:T18)</f>
        <v>26.5243866621779</v>
      </c>
      <c r="U20" s="34">
        <f>SUM(U12:U18)</f>
        <v>3.6056157317553299</v>
      </c>
      <c r="V20" s="34">
        <f t="shared" ref="V20:W20" si="0">SUM(V12:V18)</f>
        <v>27.561605424911299</v>
      </c>
      <c r="W20" s="34">
        <f t="shared" si="0"/>
        <v>16.528943639488698</v>
      </c>
      <c r="BB20" t="str">
        <f>A4</f>
        <v>ID-nummer</v>
      </c>
      <c r="BC20">
        <f>B4</f>
        <v>78</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Grassclover_Return_org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78</v>
      </c>
      <c r="BA22" t="str">
        <f t="shared" ref="BA22:BA85" si="2">$BC$21</f>
        <v>Grassclover_Return_org</v>
      </c>
      <c r="BB22" t="s">
        <v>73</v>
      </c>
      <c r="BC22" t="str">
        <f t="shared" ref="BC22" si="3">$B$12</f>
        <v>Grass_and_grass_clover_org</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78</v>
      </c>
      <c r="BA23" t="str">
        <f t="shared" si="2"/>
        <v>Grassclover_Return_org</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78</v>
      </c>
      <c r="BA24" t="str">
        <f t="shared" si="2"/>
        <v>Grassclover_Return_org</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78</v>
      </c>
      <c r="BA25" t="str">
        <f t="shared" si="2"/>
        <v>Grassclover_Return_org</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78</v>
      </c>
      <c r="BA26" t="str">
        <f t="shared" si="2"/>
        <v>Grassclover_Return_org</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78</v>
      </c>
      <c r="BA27" t="str">
        <f t="shared" si="2"/>
        <v>Grassclover_Return_org</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78</v>
      </c>
      <c r="BA28" t="str">
        <f t="shared" si="2"/>
        <v>Grassclover_Return_org</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78</v>
      </c>
      <c r="BA29" t="str">
        <f t="shared" si="2"/>
        <v>Grassclover_Return_org</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78</v>
      </c>
      <c r="BA30" t="str">
        <f t="shared" si="2"/>
        <v>Grassclover_Return_org</v>
      </c>
      <c r="BB30" t="s">
        <v>171</v>
      </c>
      <c r="BC30">
        <f>$B$24</f>
        <v>0</v>
      </c>
      <c r="BD30" t="str">
        <f t="shared" ref="BD30:BD35" si="17">C23</f>
        <v>Kg</v>
      </c>
      <c r="BE30" s="81">
        <f t="shared" ref="BE30:BE35" si="18">O23</f>
        <v>0</v>
      </c>
    </row>
    <row r="31" spans="1:57" x14ac:dyDescent="0.3">
      <c r="Y31" s="68"/>
      <c r="Z31" s="68"/>
      <c r="AA31" s="68"/>
      <c r="AB31" s="68"/>
      <c r="AC31" s="68"/>
      <c r="AS31" s="81"/>
      <c r="AZ31">
        <f t="shared" si="1"/>
        <v>78</v>
      </c>
      <c r="BA31" t="str">
        <f t="shared" si="2"/>
        <v>Grassclover_Return_org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78</v>
      </c>
      <c r="BA32" t="str">
        <f t="shared" si="2"/>
        <v>Grassclover_Return_org</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78</v>
      </c>
      <c r="BA33" t="str">
        <f t="shared" si="2"/>
        <v>Grassclover_Return_org</v>
      </c>
      <c r="BB33" t="s">
        <v>171</v>
      </c>
      <c r="BC33">
        <f>$B$27</f>
        <v>0</v>
      </c>
      <c r="BD33" t="str">
        <f t="shared" si="17"/>
        <v>Kg</v>
      </c>
      <c r="BE33" s="81">
        <f t="shared" si="18"/>
        <v>0</v>
      </c>
    </row>
    <row r="34" spans="1:57" x14ac:dyDescent="0.3">
      <c r="A34" s="23" t="s">
        <v>153</v>
      </c>
      <c r="B34" s="24" t="s">
        <v>623</v>
      </c>
      <c r="C34" s="34" t="s">
        <v>33</v>
      </c>
      <c r="D34" s="65">
        <v>1</v>
      </c>
      <c r="E34" s="34" t="str">
        <f>IF(B34="","",VLOOKUP(B34,'Processed products'!$AJ$5:$AM$239,2,FALSE))</f>
        <v>Soil_input_org</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26.5243866621779</v>
      </c>
      <c r="AM34" s="42">
        <f>IF($D34="","",(U20*K34))</f>
        <v>3.6056157317553299</v>
      </c>
      <c r="AN34" s="42">
        <f>IF($D34="","",(V20*L34))</f>
        <v>27.561605424911299</v>
      </c>
      <c r="AO34" s="42">
        <f>IF($D34="","",(W20*M34))</f>
        <v>16.528943639488698</v>
      </c>
      <c r="AQ34" s="62">
        <f t="shared" si="21"/>
        <v>450</v>
      </c>
      <c r="AR34" s="62">
        <f t="shared" si="21"/>
        <v>26.5243866621779</v>
      </c>
      <c r="AS34" s="62">
        <f t="shared" si="21"/>
        <v>3.6056157317553299</v>
      </c>
      <c r="AT34" s="62">
        <f t="shared" si="21"/>
        <v>27.561605424911299</v>
      </c>
      <c r="AU34" s="62">
        <f t="shared" si="21"/>
        <v>16.528943639488698</v>
      </c>
      <c r="AZ34">
        <f t="shared" si="1"/>
        <v>78</v>
      </c>
      <c r="BA34" t="str">
        <f t="shared" si="2"/>
        <v>Grassclover_Return_org</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78</v>
      </c>
      <c r="BA35" t="str">
        <f t="shared" si="2"/>
        <v>Grassclover_Return_org</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78</v>
      </c>
      <c r="BA36" t="str">
        <f t="shared" si="2"/>
        <v>Grassclover_Return_org</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78</v>
      </c>
      <c r="BA37" t="str">
        <f t="shared" si="2"/>
        <v>Grassclover_Return_org</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78</v>
      </c>
      <c r="BA38" t="str">
        <f t="shared" si="2"/>
        <v>Grassclover_Return_org</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78</v>
      </c>
      <c r="BA39" t="str">
        <f t="shared" si="2"/>
        <v>Grassclover_Return_org</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26.5243866621779</v>
      </c>
      <c r="AM40" s="42">
        <f t="shared" si="24"/>
        <v>3.6056157317553299</v>
      </c>
      <c r="AN40" s="42">
        <f t="shared" si="24"/>
        <v>27.561605424911299</v>
      </c>
      <c r="AO40" s="42">
        <f t="shared" si="24"/>
        <v>16.528943639488698</v>
      </c>
      <c r="AZ40">
        <f t="shared" si="1"/>
        <v>78</v>
      </c>
      <c r="BA40" t="str">
        <f t="shared" si="2"/>
        <v>Grassclover_Return_org</v>
      </c>
      <c r="BB40" t="s">
        <v>172</v>
      </c>
      <c r="BC40">
        <f t="shared" si="22"/>
        <v>0</v>
      </c>
      <c r="BD40" t="str">
        <f>$AT$22</f>
        <v>K g/kg</v>
      </c>
      <c r="BE40" s="40" t="str">
        <f>AT33</f>
        <v/>
      </c>
    </row>
    <row r="41" spans="1:57" x14ac:dyDescent="0.3">
      <c r="C41" s="31"/>
      <c r="H41" s="226" t="s">
        <v>166</v>
      </c>
      <c r="I41" s="226"/>
      <c r="AJ41" s="43" t="s">
        <v>60</v>
      </c>
      <c r="AK41" s="62">
        <f>AK30+AK40</f>
        <v>450</v>
      </c>
      <c r="AL41" s="62">
        <f>AL30+AL40</f>
        <v>26.5243866621779</v>
      </c>
      <c r="AM41" s="62">
        <f>AM30+AM40</f>
        <v>3.6056157317553299</v>
      </c>
      <c r="AN41" s="62">
        <f>AN30+AN40</f>
        <v>27.561605424911299</v>
      </c>
      <c r="AO41" s="62">
        <f>AO30+AO40</f>
        <v>16.528943639488698</v>
      </c>
      <c r="AQ41" s="40"/>
      <c r="AZ41">
        <f t="shared" si="1"/>
        <v>78</v>
      </c>
      <c r="BA41" t="str">
        <f t="shared" si="2"/>
        <v>Grassclover_Return_org</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78</v>
      </c>
      <c r="BA42" t="str">
        <f t="shared" si="2"/>
        <v>Grassclover_Return_org</v>
      </c>
      <c r="BB42" t="s">
        <v>172</v>
      </c>
      <c r="BC42" t="str">
        <f>$B$34</f>
        <v>Snittet_halm_org</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78</v>
      </c>
      <c r="BA43" t="str">
        <f t="shared" si="2"/>
        <v>Grassclover_Return_org</v>
      </c>
      <c r="BB43" t="s">
        <v>172</v>
      </c>
      <c r="BC43" t="str">
        <f t="shared" ref="BC43:BC47" si="25">$B$34</f>
        <v>Snittet_halm_org</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78</v>
      </c>
      <c r="BA44" t="str">
        <f t="shared" si="2"/>
        <v>Grassclover_Return_org</v>
      </c>
      <c r="BB44" t="s">
        <v>172</v>
      </c>
      <c r="BC44" t="str">
        <f t="shared" si="25"/>
        <v>Snittet_halm_org</v>
      </c>
      <c r="BD44" t="str">
        <f>$AR$22</f>
        <v>N g/kg</v>
      </c>
      <c r="BE44" s="40">
        <f>AR34</f>
        <v>26.5243866621779</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78</v>
      </c>
      <c r="BA45" t="str">
        <f t="shared" si="2"/>
        <v>Grassclover_Return_org</v>
      </c>
      <c r="BB45" t="s">
        <v>172</v>
      </c>
      <c r="BC45" t="str">
        <f t="shared" si="25"/>
        <v>Snittet_halm_org</v>
      </c>
      <c r="BD45" s="40" t="str">
        <f>$AS$22</f>
        <v>P g/kg</v>
      </c>
      <c r="BE45" s="40">
        <f>AS34</f>
        <v>3.6056157317553299</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78</v>
      </c>
      <c r="BA46" t="str">
        <f t="shared" si="2"/>
        <v>Grassclover_Return_org</v>
      </c>
      <c r="BB46" t="s">
        <v>172</v>
      </c>
      <c r="BC46" t="str">
        <f t="shared" si="25"/>
        <v>Snittet_halm_org</v>
      </c>
      <c r="BD46" t="str">
        <f>$AT$22</f>
        <v>K g/kg</v>
      </c>
      <c r="BE46" s="40">
        <f>AT34</f>
        <v>27.561605424911299</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78</v>
      </c>
      <c r="BA47" t="str">
        <f t="shared" si="2"/>
        <v>Grassclover_Return_org</v>
      </c>
      <c r="BB47" t="s">
        <v>172</v>
      </c>
      <c r="BC47" t="str">
        <f t="shared" si="25"/>
        <v>Snittet_halm_org</v>
      </c>
      <c r="BD47" t="str">
        <f>$AU$22</f>
        <v>BE MJ/kg</v>
      </c>
      <c r="BE47" s="40">
        <f>AU34</f>
        <v>16.528943639488698</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78</v>
      </c>
      <c r="BA48" t="str">
        <f t="shared" si="2"/>
        <v>Grassclover_Return_org</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78</v>
      </c>
      <c r="BA49" t="str">
        <f t="shared" si="2"/>
        <v>Grassclover_Return_org</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78</v>
      </c>
      <c r="BA50" t="str">
        <f t="shared" si="2"/>
        <v>Grassclover_Return_org</v>
      </c>
      <c r="BB50" t="s">
        <v>172</v>
      </c>
      <c r="BC50">
        <f t="shared" si="29"/>
        <v>0</v>
      </c>
      <c r="BD50" t="str">
        <f>$AR$22</f>
        <v>N g/kg</v>
      </c>
      <c r="BE50" s="40" t="str">
        <f>AR35</f>
        <v/>
      </c>
    </row>
    <row r="51" spans="1:57" x14ac:dyDescent="0.3">
      <c r="AR51" s="40"/>
      <c r="AS51" s="40"/>
      <c r="AZ51">
        <f t="shared" si="1"/>
        <v>78</v>
      </c>
      <c r="BA51" t="str">
        <f t="shared" si="2"/>
        <v>Grassclover_Return_org</v>
      </c>
      <c r="BB51" t="s">
        <v>172</v>
      </c>
      <c r="BC51">
        <f t="shared" si="29"/>
        <v>0</v>
      </c>
      <c r="BD51" s="40" t="str">
        <f>$AS$22</f>
        <v>P g/kg</v>
      </c>
      <c r="BE51" s="40" t="str">
        <f>AS35</f>
        <v/>
      </c>
    </row>
    <row r="52" spans="1:57" ht="17.399999999999999" x14ac:dyDescent="0.3">
      <c r="A52" s="37" t="s">
        <v>119</v>
      </c>
      <c r="O52" s="37" t="s">
        <v>102</v>
      </c>
      <c r="P52" s="37"/>
      <c r="AS52" s="40"/>
      <c r="AZ52">
        <f t="shared" si="1"/>
        <v>78</v>
      </c>
      <c r="BA52" t="str">
        <f t="shared" si="2"/>
        <v>Grassclover_Return_org</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78</v>
      </c>
      <c r="BA53" t="str">
        <f t="shared" si="2"/>
        <v>Grassclover_Return_org</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78</v>
      </c>
      <c r="BA54" t="str">
        <f t="shared" si="2"/>
        <v>Grassclover_Return_org</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78</v>
      </c>
      <c r="BA55" t="str">
        <f t="shared" si="2"/>
        <v>Grassclover_Return_org</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78</v>
      </c>
      <c r="BA56" t="str">
        <f t="shared" si="2"/>
        <v>Grassclover_Return_org</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78</v>
      </c>
      <c r="BA57" t="str">
        <f t="shared" si="2"/>
        <v>Grassclover_Return_org</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78</v>
      </c>
      <c r="BA58" t="str">
        <f t="shared" si="2"/>
        <v>Grassclover_Return_org</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78</v>
      </c>
      <c r="BA59" t="str">
        <f t="shared" si="2"/>
        <v>Grassclover_Return_org</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78</v>
      </c>
      <c r="BA60" t="str">
        <f t="shared" si="2"/>
        <v>Grassclover_Return_org</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78</v>
      </c>
      <c r="BA61" t="str">
        <f t="shared" si="2"/>
        <v>Grassclover_Return_org</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78</v>
      </c>
      <c r="BA62" t="str">
        <f t="shared" si="2"/>
        <v>Grassclover_Return_org</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78</v>
      </c>
      <c r="BA63" t="str">
        <f t="shared" si="2"/>
        <v>Grassclover_Return_org</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78</v>
      </c>
      <c r="BA64" t="str">
        <f t="shared" si="2"/>
        <v>Grassclover_Return_org</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78</v>
      </c>
      <c r="BA65" t="str">
        <f t="shared" si="2"/>
        <v>Grassclover_Return_org</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78</v>
      </c>
      <c r="BA66" t="str">
        <f t="shared" si="2"/>
        <v>Grassclover_Return_org</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78</v>
      </c>
      <c r="BA67" t="str">
        <f t="shared" si="2"/>
        <v>Grassclover_Return_org</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78</v>
      </c>
      <c r="BA68" t="str">
        <f t="shared" si="2"/>
        <v>Grassclover_Return_org</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78</v>
      </c>
      <c r="BA69" t="str">
        <f t="shared" si="2"/>
        <v>Grassclover_Return_org</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78</v>
      </c>
      <c r="BA70" t="str">
        <f t="shared" si="2"/>
        <v>Grassclover_Return_org</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78</v>
      </c>
      <c r="BA71" t="str">
        <f t="shared" si="2"/>
        <v>Grassclover_Return_org</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78</v>
      </c>
      <c r="BA72" t="str">
        <f t="shared" si="2"/>
        <v>Grassclover_Return_org</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78</v>
      </c>
      <c r="BA73" t="str">
        <f t="shared" si="2"/>
        <v>Grassclover_Return_org</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78</v>
      </c>
      <c r="BA74" t="str">
        <f t="shared" si="2"/>
        <v>Grassclover_Return_org</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78</v>
      </c>
      <c r="BA75" t="str">
        <f t="shared" si="2"/>
        <v>Grassclover_Return_org</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78</v>
      </c>
      <c r="BA76" t="str">
        <f t="shared" si="2"/>
        <v>Grassclover_Return_org</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78</v>
      </c>
      <c r="BA77" t="str">
        <f t="shared" si="2"/>
        <v>Grassclover_Return_org</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78</v>
      </c>
      <c r="BA78" t="str">
        <f t="shared" si="2"/>
        <v>Grassclover_Return_org</v>
      </c>
      <c r="BB78" t="s">
        <v>162</v>
      </c>
      <c r="BC78" t="s">
        <v>162</v>
      </c>
      <c r="BD78" t="str">
        <f>I42</f>
        <v>Heat (MJ)</v>
      </c>
      <c r="BE78" s="59">
        <f>I50</f>
        <v>0</v>
      </c>
    </row>
    <row r="79" spans="1:57" x14ac:dyDescent="0.3">
      <c r="O79" s="74" t="s">
        <v>54</v>
      </c>
      <c r="P79" s="56"/>
      <c r="Q79" s="73">
        <f>SUM(Q70:Q78)</f>
        <v>0</v>
      </c>
      <c r="R79" s="73">
        <f>SUM(R70:R78)</f>
        <v>0</v>
      </c>
      <c r="AS79" s="59"/>
      <c r="AZ79">
        <f t="shared" si="1"/>
        <v>78</v>
      </c>
      <c r="BA79" t="str">
        <f t="shared" si="2"/>
        <v>Grassclover_Return_org</v>
      </c>
      <c r="BB79" t="s">
        <v>162</v>
      </c>
      <c r="BC79" t="s">
        <v>162</v>
      </c>
      <c r="BD79" t="str">
        <f>H42</f>
        <v>EL (KWh)</v>
      </c>
      <c r="BE79" s="59">
        <f>H50</f>
        <v>0</v>
      </c>
    </row>
    <row r="80" spans="1:57" x14ac:dyDescent="0.3">
      <c r="O80" s="35"/>
      <c r="P80" s="35"/>
      <c r="Q80" s="57"/>
      <c r="R80" s="57"/>
      <c r="S80" s="57"/>
      <c r="AS80" s="59"/>
      <c r="AZ80">
        <f t="shared" si="1"/>
        <v>78</v>
      </c>
      <c r="BA80" t="str">
        <f t="shared" si="2"/>
        <v>Grassclover_Return_org</v>
      </c>
      <c r="BB80" t="str">
        <f>$A$53</f>
        <v>Transport</v>
      </c>
      <c r="BC80" t="str">
        <f>BB80</f>
        <v>Transport</v>
      </c>
      <c r="BD80" t="str">
        <f>Q53</f>
        <v>Diesel (L)</v>
      </c>
      <c r="BE80" s="59">
        <f>Q63</f>
        <v>0</v>
      </c>
    </row>
    <row r="81" spans="1:57" ht="17.399999999999999" x14ac:dyDescent="0.3">
      <c r="O81" s="37" t="s">
        <v>103</v>
      </c>
      <c r="P81" s="37"/>
      <c r="Q81" s="7" t="s">
        <v>169</v>
      </c>
      <c r="AZ81">
        <f t="shared" si="1"/>
        <v>78</v>
      </c>
      <c r="BA81" t="str">
        <f t="shared" si="2"/>
        <v>Grassclover_Return_org</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78</v>
      </c>
      <c r="BA82" t="str">
        <f t="shared" si="2"/>
        <v>Grassclover_Return_org</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78</v>
      </c>
      <c r="BA83" t="str">
        <f t="shared" si="2"/>
        <v>Grassclover_Return_org</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78</v>
      </c>
      <c r="BA84" t="str">
        <f t="shared" si="2"/>
        <v>Grassclover_Return_org</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78</v>
      </c>
      <c r="BA85" t="str">
        <f t="shared" si="2"/>
        <v>Grassclover_Return_org</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78</v>
      </c>
      <c r="BA86" t="str">
        <f t="shared" ref="BA86:BA100" si="45">$BC$21</f>
        <v>Grassclover_Return_org</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78</v>
      </c>
      <c r="BA87" t="str">
        <f t="shared" si="45"/>
        <v>Grassclover_Return_org</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78</v>
      </c>
      <c r="BA88" t="str">
        <f t="shared" si="45"/>
        <v>Grassclover_Return_org</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78</v>
      </c>
      <c r="BA89" t="str">
        <f t="shared" si="45"/>
        <v>Grassclover_Return_org</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78</v>
      </c>
      <c r="BA90" t="str">
        <f t="shared" si="45"/>
        <v>Grassclover_Return_org</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78</v>
      </c>
      <c r="BA91" t="str">
        <f t="shared" si="45"/>
        <v>Grassclover_Return_org</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78</v>
      </c>
      <c r="BA92" t="str">
        <f t="shared" si="45"/>
        <v>Grassclover_Return_org</v>
      </c>
      <c r="BB92" t="s">
        <v>208</v>
      </c>
      <c r="BC92" t="str">
        <f>V38</f>
        <v>N_Diffust</v>
      </c>
      <c r="BD92" t="s">
        <v>209</v>
      </c>
      <c r="BE92">
        <f>V39</f>
        <v>0</v>
      </c>
    </row>
    <row r="93" spans="1:57" x14ac:dyDescent="0.3">
      <c r="AZ93">
        <f t="shared" si="44"/>
        <v>78</v>
      </c>
      <c r="BA93" t="str">
        <f t="shared" si="45"/>
        <v>Grassclover_Return_org</v>
      </c>
      <c r="BB93" t="s">
        <v>208</v>
      </c>
      <c r="BC93" t="str">
        <f>W38</f>
        <v>N_N2O</v>
      </c>
      <c r="BD93" t="s">
        <v>209</v>
      </c>
      <c r="BE93">
        <f>W39</f>
        <v>0</v>
      </c>
    </row>
    <row r="94" spans="1:57" x14ac:dyDescent="0.3">
      <c r="A94" s="26" t="s">
        <v>111</v>
      </c>
      <c r="B94" s="48" t="s">
        <v>73</v>
      </c>
      <c r="C94" s="15" t="s">
        <v>112</v>
      </c>
      <c r="D94" s="15" t="s">
        <v>167</v>
      </c>
      <c r="E94" s="15" t="s">
        <v>163</v>
      </c>
      <c r="AZ94">
        <f t="shared" si="44"/>
        <v>78</v>
      </c>
      <c r="BA94" t="str">
        <f t="shared" si="45"/>
        <v>Grassclover_Return_org</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78</v>
      </c>
      <c r="BA95" t="str">
        <f t="shared" si="45"/>
        <v>Grassclover_Return_org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78</v>
      </c>
      <c r="BA96" t="str">
        <f t="shared" si="45"/>
        <v>Grassclover_Return_org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78</v>
      </c>
      <c r="BA97" t="str">
        <f t="shared" si="45"/>
        <v>Grassclover_Return_org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78</v>
      </c>
      <c r="BA98" t="str">
        <f t="shared" si="45"/>
        <v>Grassclover_Return_org</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78</v>
      </c>
      <c r="BA99" t="str">
        <f t="shared" si="45"/>
        <v>Grassclover_Return_org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78</v>
      </c>
      <c r="BA100" t="str">
        <f t="shared" si="45"/>
        <v>Grassclover_Return_org</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C6AA6C2E-C478-44AE-842F-135F0DA08712}">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B4E37EEB-6960-4F8A-B6B9-8ACB58E1E1B6}">
          <x14:formula1>
            <xm:f>Other_tabels!$I$5:$I$12</xm:f>
          </x14:formula1>
          <xm:sqref>C43:C49</xm:sqref>
        </x14:dataValidation>
        <x14:dataValidation type="list" allowBlank="1" showInputMessage="1" showErrorMessage="1" xr:uid="{C1C53FA0-7C20-41A8-8D26-902BA7222563}">
          <x14:formula1>
            <xm:f>'Processed products'!$Z$5:$Z$104</xm:f>
          </x14:formula1>
          <xm:sqref>B43:B49</xm:sqref>
        </x14:dataValidation>
        <x14:dataValidation type="list" allowBlank="1" showInputMessage="1" showErrorMessage="1" xr:uid="{BF6827FC-6678-44C2-A9B8-B8D6E6BABC72}">
          <x14:formula1>
            <xm:f>'Diesel consumption for field op'!$B$4:$B$78</xm:f>
          </x14:formula1>
          <xm:sqref>C95:C103</xm:sqref>
        </x14:dataValidation>
        <x14:dataValidation type="list" allowBlank="1" showInputMessage="1" showErrorMessage="1" xr:uid="{454F78C2-4A63-4557-89EB-9563B371BF37}">
          <x14:formula1>
            <xm:f>Other_tabels!$X$5:$X$22</xm:f>
          </x14:formula1>
          <xm:sqref>C70:C78</xm:sqref>
        </x14:dataValidation>
        <x14:dataValidation type="list" allowBlank="1" showInputMessage="1" showErrorMessage="1" xr:uid="{3E164B8B-D456-4F33-BC5D-92AFA0D6A4AC}">
          <x14:formula1>
            <xm:f>Other_tabels!$A$5:$A$50</xm:f>
          </x14:formula1>
          <xm:sqref>C19 C21</xm:sqref>
        </x14:dataValidation>
        <x14:dataValidation type="list" allowBlank="1" showInputMessage="1" showErrorMessage="1" xr:uid="{C97C3122-1ECE-42D8-8BFC-C54697E8AFE2}">
          <x14:formula1>
            <xm:f>Biomass_pool_output_Field_modul!$A$3:$A$100</xm:f>
          </x14:formula1>
          <xm:sqref>B12:B18</xm:sqref>
        </x14:dataValidation>
        <x14:dataValidation type="list" allowBlank="1" showInputMessage="1" showErrorMessage="1" xr:uid="{B5985C9B-D132-4C81-909F-D5A1C844531E}">
          <x14:formula1>
            <xm:f>Other_tabels!$Q$5:$Q$13</xm:f>
          </x14:formula1>
          <xm:sqref>D54:D68</xm:sqref>
        </x14:dataValidation>
        <x14:dataValidation type="list" allowBlank="1" showInputMessage="1" showErrorMessage="1" xr:uid="{45B106C9-FEF1-4AEE-8AF1-3023F7C728C5}">
          <x14:formula1>
            <xm:f>Other_tabels!$V$5:$V$6</xm:f>
          </x14:formula1>
          <xm:sqref>E54:E68</xm:sqref>
        </x14:dataValidation>
        <x14:dataValidation type="list" allowBlank="1" showInputMessage="1" showErrorMessage="1" xr:uid="{2F5EE59C-D559-49F1-96EA-55E6616EE519}">
          <x14:formula1>
            <xm:f>'Processed products'!$B$5:$B$103</xm:f>
          </x14:formula1>
          <xm:sqref>B23:B30</xm:sqref>
        </x14:dataValidation>
        <x14:dataValidation type="list" allowBlank="1" showInputMessage="1" showErrorMessage="1" xr:uid="{9F9836D7-B660-4F19-973E-E2BC93515851}">
          <x14:formula1>
            <xm:f>'Processed products'!$AJ$5:$AJ$239</xm:f>
          </x14:formula1>
          <xm:sqref>B33:B38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A0D6F-251F-4F3F-B3EB-9FDD19B8C10C}">
  <sheetPr>
    <tabColor theme="5" tint="0.79998168889431442"/>
  </sheetPr>
  <dimension ref="A1:BE109"/>
  <sheetViews>
    <sheetView topLeftCell="L1"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19.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79</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685</v>
      </c>
      <c r="C5" s="225"/>
      <c r="E5" s="10"/>
      <c r="F5" s="10"/>
      <c r="G5" s="10"/>
      <c r="H5" s="10"/>
      <c r="I5" s="10"/>
      <c r="J5" s="10">
        <v>1</v>
      </c>
      <c r="K5" s="10">
        <v>1</v>
      </c>
      <c r="L5" s="10">
        <v>1</v>
      </c>
      <c r="M5" s="10">
        <v>1</v>
      </c>
    </row>
    <row r="6" spans="1:24" x14ac:dyDescent="0.3">
      <c r="A6" s="20" t="s">
        <v>3</v>
      </c>
      <c r="B6" s="224" t="s">
        <v>686</v>
      </c>
      <c r="C6" s="225"/>
    </row>
    <row r="7" spans="1:24" ht="14.4" customHeight="1" x14ac:dyDescent="0.3">
      <c r="A7" s="218" t="s">
        <v>53</v>
      </c>
      <c r="B7" s="219" t="s">
        <v>687</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579</v>
      </c>
      <c r="C12" s="34" t="s">
        <v>33</v>
      </c>
      <c r="D12" s="11">
        <v>1</v>
      </c>
      <c r="Q12" s="66">
        <f>(IF($B12="","0",VLOOKUP($B12,Biomass_pool_output_Field_modul!$A$3:$G$100,7,FALSE)))</f>
        <v>337</v>
      </c>
      <c r="R12" s="55"/>
      <c r="S12" s="34">
        <f>(IF($B12="","0",VLOOKUP($B12,Biomass_pool_output_Field_modul!$A$3:$F$100,2,FALSE)))*D12</f>
        <v>450</v>
      </c>
      <c r="T12" s="34">
        <f>(IF($B12="","0",VLOOKUP($B12,Biomass_pool_output_Field_modul!$A$3:$F$100,3,FALSE)))*D12</f>
        <v>20.96</v>
      </c>
      <c r="U12" s="34">
        <f>(IF($B12="","0",VLOOKUP($B12,Biomass_pool_output_Field_modul!$A$3:$F$100,4,FALSE)))*D12</f>
        <v>3.1</v>
      </c>
      <c r="V12" s="34">
        <f>(IF($B12="","0",VLOOKUP($B12,Biomass_pool_output_Field_modul!$A$3:$F$100,5,FALSE)))*D12</f>
        <v>18.7</v>
      </c>
      <c r="W12" s="34">
        <f>(IF($B12="","0",VLOOKUP($B12,Biomass_pool_output_Field_modul!$A$3:$F$100,6,FALSE)))*D12</f>
        <v>18.399999999999999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337</v>
      </c>
      <c r="R20" s="55"/>
      <c r="S20" s="34">
        <f>SUM(S12:S18)</f>
        <v>450</v>
      </c>
      <c r="T20" s="34">
        <f>SUM(T12:T18)</f>
        <v>20.96</v>
      </c>
      <c r="U20" s="34">
        <f>SUM(U12:U18)</f>
        <v>3.1</v>
      </c>
      <c r="V20" s="34">
        <f t="shared" ref="V20:W20" si="0">SUM(V12:V18)</f>
        <v>18.7</v>
      </c>
      <c r="W20" s="34">
        <f t="shared" si="0"/>
        <v>18.399999999999999</v>
      </c>
      <c r="BB20" t="str">
        <f>A4</f>
        <v>ID-nummer</v>
      </c>
      <c r="BC20">
        <f>B4</f>
        <v>79</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Wholecrop_Return_conv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79</v>
      </c>
      <c r="BA22" t="str">
        <f t="shared" ref="BA22:BA85" si="2">$BC$21</f>
        <v>Wholecrop_Return_conv</v>
      </c>
      <c r="BB22" t="s">
        <v>73</v>
      </c>
      <c r="BC22" t="str">
        <f t="shared" ref="BC22" si="3">$B$12</f>
        <v>Whole_crop_conv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79</v>
      </c>
      <c r="BA23" t="str">
        <f t="shared" si="2"/>
        <v>Wholecrop_Return_conv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79</v>
      </c>
      <c r="BA24" t="str">
        <f t="shared" si="2"/>
        <v>Wholecrop_Return_conv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79</v>
      </c>
      <c r="BA25" t="str">
        <f t="shared" si="2"/>
        <v>Wholecrop_Return_conv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79</v>
      </c>
      <c r="BA26" t="str">
        <f t="shared" si="2"/>
        <v>Wholecrop_Return_conv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79</v>
      </c>
      <c r="BA27" t="str">
        <f t="shared" si="2"/>
        <v>Wholecrop_Return_conv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79</v>
      </c>
      <c r="BA28" t="str">
        <f t="shared" si="2"/>
        <v>Wholecrop_Return_conv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79</v>
      </c>
      <c r="BA29" t="str">
        <f t="shared" si="2"/>
        <v>Wholecrop_Return_conv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79</v>
      </c>
      <c r="BA30" t="str">
        <f t="shared" si="2"/>
        <v>Wholecrop_Return_conv</v>
      </c>
      <c r="BB30" t="s">
        <v>171</v>
      </c>
      <c r="BC30">
        <f>$B$24</f>
        <v>0</v>
      </c>
      <c r="BD30" t="str">
        <f t="shared" ref="BD30:BD35" si="17">C23</f>
        <v>Kg</v>
      </c>
      <c r="BE30" s="81">
        <f t="shared" ref="BE30:BE35" si="18">O23</f>
        <v>0</v>
      </c>
    </row>
    <row r="31" spans="1:57" x14ac:dyDescent="0.3">
      <c r="Y31" s="68"/>
      <c r="Z31" s="68"/>
      <c r="AA31" s="68"/>
      <c r="AB31" s="68"/>
      <c r="AC31" s="68"/>
      <c r="AS31" s="81"/>
      <c r="AZ31">
        <f t="shared" si="1"/>
        <v>79</v>
      </c>
      <c r="BA31" t="str">
        <f t="shared" si="2"/>
        <v>Wholecrop_Return_conv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79</v>
      </c>
      <c r="BA32" t="str">
        <f t="shared" si="2"/>
        <v>Wholecrop_Return_conv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79</v>
      </c>
      <c r="BA33" t="str">
        <f t="shared" si="2"/>
        <v>Wholecrop_Return_conv</v>
      </c>
      <c r="BB33" t="s">
        <v>171</v>
      </c>
      <c r="BC33">
        <f>$B$27</f>
        <v>0</v>
      </c>
      <c r="BD33" t="str">
        <f t="shared" si="17"/>
        <v>Kg</v>
      </c>
      <c r="BE33" s="81">
        <f t="shared" si="18"/>
        <v>0</v>
      </c>
    </row>
    <row r="34" spans="1:57" x14ac:dyDescent="0.3">
      <c r="A34" s="23" t="s">
        <v>153</v>
      </c>
      <c r="B34" s="24" t="s">
        <v>183</v>
      </c>
      <c r="C34" s="34" t="s">
        <v>33</v>
      </c>
      <c r="D34" s="65">
        <v>1</v>
      </c>
      <c r="E34" s="34" t="str">
        <f>IF(B34="","",VLOOKUP(B34,'Processed products'!$AJ$5:$AM$239,2,FALSE))</f>
        <v>Soil_input_conv</v>
      </c>
      <c r="F34" s="34" t="str">
        <f>IF(B34="","",VLOOKUP(B34,'Processed products'!$AJ$5:$AM$239,3,FALSE))</f>
        <v>Crop_residue</v>
      </c>
      <c r="G34" s="34" t="str">
        <f>IF(B34="","",VLOOKUP(B34,'Processed products'!$AJ$5:$AM$239,4,FALSE))</f>
        <v>Return</v>
      </c>
      <c r="I34" s="76">
        <v>1</v>
      </c>
      <c r="J34" s="76">
        <v>1</v>
      </c>
      <c r="K34" s="76">
        <v>1</v>
      </c>
      <c r="L34" s="76">
        <v>1</v>
      </c>
      <c r="M34" s="76">
        <v>1</v>
      </c>
      <c r="O34" s="64">
        <f t="shared" si="20"/>
        <v>1</v>
      </c>
      <c r="P34" s="59"/>
      <c r="Q34" s="66">
        <f>(IF($B34="","",VLOOKUP($B34,'Processed products'!AJ5:AN239,5,FALSE)))</f>
        <v>850</v>
      </c>
      <c r="AK34" s="42">
        <f>IF($D34="","",(S20*I34))</f>
        <v>450</v>
      </c>
      <c r="AL34" s="42">
        <f>IF($D34="","",(T20*J34))</f>
        <v>20.96</v>
      </c>
      <c r="AM34" s="42">
        <f>IF($D34="","",(U20*K34))</f>
        <v>3.1</v>
      </c>
      <c r="AN34" s="42">
        <f>IF($D34="","",(V20*L34))</f>
        <v>18.7</v>
      </c>
      <c r="AO34" s="42">
        <f>IF($D34="","",(W20*M34))</f>
        <v>18.399999999999999</v>
      </c>
      <c r="AQ34" s="62">
        <f t="shared" si="21"/>
        <v>450</v>
      </c>
      <c r="AR34" s="62">
        <f t="shared" si="21"/>
        <v>20.96</v>
      </c>
      <c r="AS34" s="62">
        <f t="shared" si="21"/>
        <v>3.1</v>
      </c>
      <c r="AT34" s="62">
        <f t="shared" si="21"/>
        <v>18.7</v>
      </c>
      <c r="AU34" s="62">
        <f t="shared" si="21"/>
        <v>18.399999999999999</v>
      </c>
      <c r="AZ34">
        <f t="shared" si="1"/>
        <v>79</v>
      </c>
      <c r="BA34" t="str">
        <f t="shared" si="2"/>
        <v>Wholecrop_Return_conv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79</v>
      </c>
      <c r="BA35" t="str">
        <f t="shared" si="2"/>
        <v>Wholecrop_Return_conv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79</v>
      </c>
      <c r="BA36" t="str">
        <f t="shared" si="2"/>
        <v>Wholecrop_Return_conv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79</v>
      </c>
      <c r="BA37" t="str">
        <f t="shared" si="2"/>
        <v>Wholecrop_Return_conv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79</v>
      </c>
      <c r="BA38" t="str">
        <f t="shared" si="2"/>
        <v>Wholecrop_Return_conv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79</v>
      </c>
      <c r="BA39" t="str">
        <f t="shared" si="2"/>
        <v>Wholecrop_Return_conv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20.96</v>
      </c>
      <c r="AM40" s="42">
        <f t="shared" si="24"/>
        <v>3.1</v>
      </c>
      <c r="AN40" s="42">
        <f t="shared" si="24"/>
        <v>18.7</v>
      </c>
      <c r="AO40" s="42">
        <f t="shared" si="24"/>
        <v>18.399999999999999</v>
      </c>
      <c r="AZ40">
        <f t="shared" si="1"/>
        <v>79</v>
      </c>
      <c r="BA40" t="str">
        <f t="shared" si="2"/>
        <v>Wholecrop_Return_conv</v>
      </c>
      <c r="BB40" t="s">
        <v>172</v>
      </c>
      <c r="BC40">
        <f t="shared" si="22"/>
        <v>0</v>
      </c>
      <c r="BD40" t="str">
        <f>$AT$22</f>
        <v>K g/kg</v>
      </c>
      <c r="BE40" s="40" t="str">
        <f>AT33</f>
        <v/>
      </c>
    </row>
    <row r="41" spans="1:57" x14ac:dyDescent="0.3">
      <c r="C41" s="31"/>
      <c r="H41" s="226" t="s">
        <v>166</v>
      </c>
      <c r="I41" s="226"/>
      <c r="AJ41" s="43" t="s">
        <v>60</v>
      </c>
      <c r="AK41" s="62">
        <f>AK30+AK40</f>
        <v>450</v>
      </c>
      <c r="AL41" s="62">
        <f>AL30+AL40</f>
        <v>20.96</v>
      </c>
      <c r="AM41" s="62">
        <f>AM30+AM40</f>
        <v>3.1</v>
      </c>
      <c r="AN41" s="62">
        <f>AN30+AN40</f>
        <v>18.7</v>
      </c>
      <c r="AO41" s="62">
        <f>AO30+AO40</f>
        <v>18.399999999999999</v>
      </c>
      <c r="AQ41" s="40"/>
      <c r="AZ41">
        <f t="shared" si="1"/>
        <v>79</v>
      </c>
      <c r="BA41" t="str">
        <f t="shared" si="2"/>
        <v>Wholecrop_Return_conv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79</v>
      </c>
      <c r="BA42" t="str">
        <f t="shared" si="2"/>
        <v>Wholecrop_Return_conv</v>
      </c>
      <c r="BB42" t="s">
        <v>172</v>
      </c>
      <c r="BC42" t="str">
        <f>$B$34</f>
        <v>Snittet_halm_conv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79</v>
      </c>
      <c r="BA43" t="str">
        <f t="shared" si="2"/>
        <v>Wholecrop_Return_conv</v>
      </c>
      <c r="BB43" t="s">
        <v>172</v>
      </c>
      <c r="BC43" t="str">
        <f t="shared" ref="BC43:BC47" si="25">$B$34</f>
        <v>Snittet_halm_conv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79</v>
      </c>
      <c r="BA44" t="str">
        <f t="shared" si="2"/>
        <v>Wholecrop_Return_conv</v>
      </c>
      <c r="BB44" t="s">
        <v>172</v>
      </c>
      <c r="BC44" t="str">
        <f t="shared" si="25"/>
        <v>Snittet_halm_conv</v>
      </c>
      <c r="BD44" t="str">
        <f>$AR$22</f>
        <v>N g/kg</v>
      </c>
      <c r="BE44" s="40">
        <f>AR34</f>
        <v>20.96</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79</v>
      </c>
      <c r="BA45" t="str">
        <f t="shared" si="2"/>
        <v>Wholecrop_Return_conv</v>
      </c>
      <c r="BB45" t="s">
        <v>172</v>
      </c>
      <c r="BC45" t="str">
        <f t="shared" si="25"/>
        <v>Snittet_halm_conv</v>
      </c>
      <c r="BD45" s="40" t="str">
        <f>$AS$22</f>
        <v>P g/kg</v>
      </c>
      <c r="BE45" s="40">
        <f>AS34</f>
        <v>3.1</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79</v>
      </c>
      <c r="BA46" t="str">
        <f t="shared" si="2"/>
        <v>Wholecrop_Return_conv</v>
      </c>
      <c r="BB46" t="s">
        <v>172</v>
      </c>
      <c r="BC46" t="str">
        <f t="shared" si="25"/>
        <v>Snittet_halm_conv</v>
      </c>
      <c r="BD46" t="str">
        <f>$AT$22</f>
        <v>K g/kg</v>
      </c>
      <c r="BE46" s="40">
        <f>AT34</f>
        <v>18.7</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79</v>
      </c>
      <c r="BA47" t="str">
        <f t="shared" si="2"/>
        <v>Wholecrop_Return_conv</v>
      </c>
      <c r="BB47" t="s">
        <v>172</v>
      </c>
      <c r="BC47" t="str">
        <f t="shared" si="25"/>
        <v>Snittet_halm_conv</v>
      </c>
      <c r="BD47" t="str">
        <f>$AU$22</f>
        <v>BE MJ/kg</v>
      </c>
      <c r="BE47" s="40">
        <f>AU34</f>
        <v>18.399999999999999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79</v>
      </c>
      <c r="BA48" t="str">
        <f t="shared" si="2"/>
        <v>Wholecrop_Return_conv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79</v>
      </c>
      <c r="BA49" t="str">
        <f t="shared" si="2"/>
        <v>Wholecrop_Return_conv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79</v>
      </c>
      <c r="BA50" t="str">
        <f t="shared" si="2"/>
        <v>Wholecrop_Return_conv</v>
      </c>
      <c r="BB50" t="s">
        <v>172</v>
      </c>
      <c r="BC50">
        <f t="shared" si="29"/>
        <v>0</v>
      </c>
      <c r="BD50" t="str">
        <f>$AR$22</f>
        <v>N g/kg</v>
      </c>
      <c r="BE50" s="40" t="str">
        <f>AR35</f>
        <v/>
      </c>
    </row>
    <row r="51" spans="1:57" x14ac:dyDescent="0.3">
      <c r="AR51" s="40"/>
      <c r="AS51" s="40"/>
      <c r="AZ51">
        <f t="shared" si="1"/>
        <v>79</v>
      </c>
      <c r="BA51" t="str">
        <f t="shared" si="2"/>
        <v>Wholecrop_Return_conv</v>
      </c>
      <c r="BB51" t="s">
        <v>172</v>
      </c>
      <c r="BC51">
        <f t="shared" si="29"/>
        <v>0</v>
      </c>
      <c r="BD51" s="40" t="str">
        <f>$AS$22</f>
        <v>P g/kg</v>
      </c>
      <c r="BE51" s="40" t="str">
        <f>AS35</f>
        <v/>
      </c>
    </row>
    <row r="52" spans="1:57" ht="17.399999999999999" x14ac:dyDescent="0.3">
      <c r="A52" s="37" t="s">
        <v>119</v>
      </c>
      <c r="O52" s="37" t="s">
        <v>102</v>
      </c>
      <c r="P52" s="37"/>
      <c r="AS52" s="40"/>
      <c r="AZ52">
        <f t="shared" si="1"/>
        <v>79</v>
      </c>
      <c r="BA52" t="str">
        <f t="shared" si="2"/>
        <v>Wholecrop_Return_conv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79</v>
      </c>
      <c r="BA53" t="str">
        <f t="shared" si="2"/>
        <v>Wholecrop_Return_conv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79</v>
      </c>
      <c r="BA54" t="str">
        <f t="shared" si="2"/>
        <v>Wholecrop_Return_conv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79</v>
      </c>
      <c r="BA55" t="str">
        <f t="shared" si="2"/>
        <v>Wholecrop_Return_conv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79</v>
      </c>
      <c r="BA56" t="str">
        <f t="shared" si="2"/>
        <v>Wholecrop_Return_conv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79</v>
      </c>
      <c r="BA57" t="str">
        <f t="shared" si="2"/>
        <v>Wholecrop_Return_conv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79</v>
      </c>
      <c r="BA58" t="str">
        <f t="shared" si="2"/>
        <v>Wholecrop_Return_conv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79</v>
      </c>
      <c r="BA59" t="str">
        <f t="shared" si="2"/>
        <v>Wholecrop_Return_conv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79</v>
      </c>
      <c r="BA60" t="str">
        <f t="shared" si="2"/>
        <v>Wholecrop_Return_conv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79</v>
      </c>
      <c r="BA61" t="str">
        <f t="shared" si="2"/>
        <v>Wholecrop_Return_conv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79</v>
      </c>
      <c r="BA62" t="str">
        <f t="shared" si="2"/>
        <v>Wholecrop_Return_conv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79</v>
      </c>
      <c r="BA63" t="str">
        <f t="shared" si="2"/>
        <v>Wholecrop_Return_conv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79</v>
      </c>
      <c r="BA64" t="str">
        <f t="shared" si="2"/>
        <v>Wholecrop_Return_conv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79</v>
      </c>
      <c r="BA65" t="str">
        <f t="shared" si="2"/>
        <v>Wholecrop_Return_conv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79</v>
      </c>
      <c r="BA66" t="str">
        <f t="shared" si="2"/>
        <v>Wholecrop_Return_conv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79</v>
      </c>
      <c r="BA67" t="str">
        <f t="shared" si="2"/>
        <v>Wholecrop_Return_conv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79</v>
      </c>
      <c r="BA68" t="str">
        <f t="shared" si="2"/>
        <v>Wholecrop_Return_conv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79</v>
      </c>
      <c r="BA69" t="str">
        <f t="shared" si="2"/>
        <v>Wholecrop_Return_conv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79</v>
      </c>
      <c r="BA70" t="str">
        <f t="shared" si="2"/>
        <v>Wholecrop_Return_conv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79</v>
      </c>
      <c r="BA71" t="str">
        <f t="shared" si="2"/>
        <v>Wholecrop_Return_conv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79</v>
      </c>
      <c r="BA72" t="str">
        <f t="shared" si="2"/>
        <v>Wholecrop_Return_conv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79</v>
      </c>
      <c r="BA73" t="str">
        <f t="shared" si="2"/>
        <v>Wholecrop_Return_conv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79</v>
      </c>
      <c r="BA74" t="str">
        <f t="shared" si="2"/>
        <v>Wholecrop_Return_conv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79</v>
      </c>
      <c r="BA75" t="str">
        <f t="shared" si="2"/>
        <v>Wholecrop_Return_conv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79</v>
      </c>
      <c r="BA76" t="str">
        <f t="shared" si="2"/>
        <v>Wholecrop_Return_conv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79</v>
      </c>
      <c r="BA77" t="str">
        <f t="shared" si="2"/>
        <v>Wholecrop_Return_conv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79</v>
      </c>
      <c r="BA78" t="str">
        <f t="shared" si="2"/>
        <v>Wholecrop_Return_conv</v>
      </c>
      <c r="BB78" t="s">
        <v>162</v>
      </c>
      <c r="BC78" t="s">
        <v>162</v>
      </c>
      <c r="BD78" t="str">
        <f>I42</f>
        <v>Heat (MJ)</v>
      </c>
      <c r="BE78" s="59">
        <f>I50</f>
        <v>0</v>
      </c>
    </row>
    <row r="79" spans="1:57" x14ac:dyDescent="0.3">
      <c r="O79" s="74" t="s">
        <v>54</v>
      </c>
      <c r="P79" s="56"/>
      <c r="Q79" s="73">
        <f>SUM(Q70:Q78)</f>
        <v>0</v>
      </c>
      <c r="R79" s="73">
        <f>SUM(R70:R78)</f>
        <v>0</v>
      </c>
      <c r="AS79" s="59"/>
      <c r="AZ79">
        <f t="shared" si="1"/>
        <v>79</v>
      </c>
      <c r="BA79" t="str">
        <f t="shared" si="2"/>
        <v>Wholecrop_Return_conv</v>
      </c>
      <c r="BB79" t="s">
        <v>162</v>
      </c>
      <c r="BC79" t="s">
        <v>162</v>
      </c>
      <c r="BD79" t="str">
        <f>H42</f>
        <v>EL (KWh)</v>
      </c>
      <c r="BE79" s="59">
        <f>H50</f>
        <v>0</v>
      </c>
    </row>
    <row r="80" spans="1:57" x14ac:dyDescent="0.3">
      <c r="O80" s="35"/>
      <c r="P80" s="35"/>
      <c r="Q80" s="57"/>
      <c r="R80" s="57"/>
      <c r="S80" s="57"/>
      <c r="AS80" s="59"/>
      <c r="AZ80">
        <f t="shared" si="1"/>
        <v>79</v>
      </c>
      <c r="BA80" t="str">
        <f t="shared" si="2"/>
        <v>Wholecrop_Return_conv</v>
      </c>
      <c r="BB80" t="str">
        <f>$A$53</f>
        <v>Transport</v>
      </c>
      <c r="BC80" t="str">
        <f>BB80</f>
        <v>Transport</v>
      </c>
      <c r="BD80" t="str">
        <f>Q53</f>
        <v>Diesel (L)</v>
      </c>
      <c r="BE80" s="59">
        <f>Q63</f>
        <v>0</v>
      </c>
    </row>
    <row r="81" spans="1:57" ht="17.399999999999999" x14ac:dyDescent="0.3">
      <c r="O81" s="37" t="s">
        <v>103</v>
      </c>
      <c r="P81" s="37"/>
      <c r="Q81" s="7" t="s">
        <v>169</v>
      </c>
      <c r="AZ81">
        <f t="shared" si="1"/>
        <v>79</v>
      </c>
      <c r="BA81" t="str">
        <f t="shared" si="2"/>
        <v>Wholecrop_Return_conv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79</v>
      </c>
      <c r="BA82" t="str">
        <f t="shared" si="2"/>
        <v>Wholecrop_Return_conv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79</v>
      </c>
      <c r="BA83" t="str">
        <f t="shared" si="2"/>
        <v>Wholecrop_Return_conv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79</v>
      </c>
      <c r="BA84" t="str">
        <f t="shared" si="2"/>
        <v>Wholecrop_Return_conv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79</v>
      </c>
      <c r="BA85" t="str">
        <f t="shared" si="2"/>
        <v>Wholecrop_Return_conv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79</v>
      </c>
      <c r="BA86" t="str">
        <f t="shared" ref="BA86:BA100" si="45">$BC$21</f>
        <v>Wholecrop_Return_conv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79</v>
      </c>
      <c r="BA87" t="str">
        <f t="shared" si="45"/>
        <v>Wholecrop_Return_conv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79</v>
      </c>
      <c r="BA88" t="str">
        <f t="shared" si="45"/>
        <v>Wholecrop_Return_conv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79</v>
      </c>
      <c r="BA89" t="str">
        <f t="shared" si="45"/>
        <v>Wholecrop_Return_conv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79</v>
      </c>
      <c r="BA90" t="str">
        <f t="shared" si="45"/>
        <v>Wholecrop_Return_conv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79</v>
      </c>
      <c r="BA91" t="str">
        <f t="shared" si="45"/>
        <v>Wholecrop_Return_conv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79</v>
      </c>
      <c r="BA92" t="str">
        <f t="shared" si="45"/>
        <v>Wholecrop_Return_conv</v>
      </c>
      <c r="BB92" t="s">
        <v>208</v>
      </c>
      <c r="BC92" t="str">
        <f>V38</f>
        <v>N_Diffust</v>
      </c>
      <c r="BD92" t="s">
        <v>209</v>
      </c>
      <c r="BE92">
        <f>V39</f>
        <v>0</v>
      </c>
    </row>
    <row r="93" spans="1:57" x14ac:dyDescent="0.3">
      <c r="AZ93">
        <f t="shared" si="44"/>
        <v>79</v>
      </c>
      <c r="BA93" t="str">
        <f t="shared" si="45"/>
        <v>Wholecrop_Return_conv</v>
      </c>
      <c r="BB93" t="s">
        <v>208</v>
      </c>
      <c r="BC93" t="str">
        <f>W38</f>
        <v>N_N2O</v>
      </c>
      <c r="BD93" t="s">
        <v>209</v>
      </c>
      <c r="BE93">
        <f>W39</f>
        <v>0</v>
      </c>
    </row>
    <row r="94" spans="1:57" x14ac:dyDescent="0.3">
      <c r="A94" s="26" t="s">
        <v>111</v>
      </c>
      <c r="B94" s="48" t="s">
        <v>73</v>
      </c>
      <c r="C94" s="15" t="s">
        <v>112</v>
      </c>
      <c r="D94" s="15" t="s">
        <v>167</v>
      </c>
      <c r="E94" s="15" t="s">
        <v>163</v>
      </c>
      <c r="AZ94">
        <f t="shared" si="44"/>
        <v>79</v>
      </c>
      <c r="BA94" t="str">
        <f t="shared" si="45"/>
        <v>Wholecrop_Return_conv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79</v>
      </c>
      <c r="BA95" t="str">
        <f t="shared" si="45"/>
        <v>Wholecrop_Return_conv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79</v>
      </c>
      <c r="BA96" t="str">
        <f t="shared" si="45"/>
        <v>Wholecrop_Return_conv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79</v>
      </c>
      <c r="BA97" t="str">
        <f t="shared" si="45"/>
        <v>Wholecrop_Return_conv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79</v>
      </c>
      <c r="BA98" t="str">
        <f t="shared" si="45"/>
        <v>Wholecrop_Return_conv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79</v>
      </c>
      <c r="BA99" t="str">
        <f t="shared" si="45"/>
        <v>Wholecrop_Return_conv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79</v>
      </c>
      <c r="BA100" t="str">
        <f t="shared" si="45"/>
        <v>Wholecrop_Return_conv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EB07AC46-A230-4100-8F04-F6B5BE0E4AA1}">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75150422-5D34-4AC1-B13B-77CF7122C498}">
          <x14:formula1>
            <xm:f>Other_tabels!$I$5:$I$12</xm:f>
          </x14:formula1>
          <xm:sqref>C43:C49</xm:sqref>
        </x14:dataValidation>
        <x14:dataValidation type="list" allowBlank="1" showInputMessage="1" showErrorMessage="1" xr:uid="{729B82B8-C2E1-4A98-9773-1AB92AA291B5}">
          <x14:formula1>
            <xm:f>'Processed products'!$Z$5:$Z$104</xm:f>
          </x14:formula1>
          <xm:sqref>B43:B49</xm:sqref>
        </x14:dataValidation>
        <x14:dataValidation type="list" allowBlank="1" showInputMessage="1" showErrorMessage="1" xr:uid="{9F5B3E46-0D78-4082-B1D6-F029DDE82A91}">
          <x14:formula1>
            <xm:f>'Diesel consumption for field op'!$B$4:$B$78</xm:f>
          </x14:formula1>
          <xm:sqref>C95:C103</xm:sqref>
        </x14:dataValidation>
        <x14:dataValidation type="list" allowBlank="1" showInputMessage="1" showErrorMessage="1" xr:uid="{B24908DC-136E-4867-851A-61F5371D9255}">
          <x14:formula1>
            <xm:f>Other_tabels!$X$5:$X$22</xm:f>
          </x14:formula1>
          <xm:sqref>C70:C78</xm:sqref>
        </x14:dataValidation>
        <x14:dataValidation type="list" allowBlank="1" showInputMessage="1" showErrorMessage="1" xr:uid="{D99F331C-984D-46EE-9175-EF445F189DE8}">
          <x14:formula1>
            <xm:f>Other_tabels!$A$5:$A$50</xm:f>
          </x14:formula1>
          <xm:sqref>C19 C21</xm:sqref>
        </x14:dataValidation>
        <x14:dataValidation type="list" allowBlank="1" showInputMessage="1" showErrorMessage="1" xr:uid="{012FA6D5-2382-4B81-928F-A0461CAB3088}">
          <x14:formula1>
            <xm:f>Biomass_pool_output_Field_modul!$A$3:$A$100</xm:f>
          </x14:formula1>
          <xm:sqref>B12:B18</xm:sqref>
        </x14:dataValidation>
        <x14:dataValidation type="list" allowBlank="1" showInputMessage="1" showErrorMessage="1" xr:uid="{B77A5D60-8FC4-417E-8D65-637E9CD40406}">
          <x14:formula1>
            <xm:f>Other_tabels!$Q$5:$Q$13</xm:f>
          </x14:formula1>
          <xm:sqref>D54:D68</xm:sqref>
        </x14:dataValidation>
        <x14:dataValidation type="list" allowBlank="1" showInputMessage="1" showErrorMessage="1" xr:uid="{8740E0B6-8673-4E05-AA07-A5B972F5E4B7}">
          <x14:formula1>
            <xm:f>Other_tabels!$V$5:$V$6</xm:f>
          </x14:formula1>
          <xm:sqref>E54:E68</xm:sqref>
        </x14:dataValidation>
        <x14:dataValidation type="list" allowBlank="1" showInputMessage="1" showErrorMessage="1" xr:uid="{F1C3A3EF-0DCE-4B4C-85C1-7FDC77127963}">
          <x14:formula1>
            <xm:f>'Processed products'!$B$5:$B$103</xm:f>
          </x14:formula1>
          <xm:sqref>B23:B30</xm:sqref>
        </x14:dataValidation>
        <x14:dataValidation type="list" allowBlank="1" showInputMessage="1" showErrorMessage="1" xr:uid="{F4D3A4E7-0D9E-4B2E-BA38-7C71ED0317AF}">
          <x14:formula1>
            <xm:f>'Processed products'!$AJ$5:$AJ$239</xm:f>
          </x14:formula1>
          <xm:sqref>B33:B38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BE109"/>
  <sheetViews>
    <sheetView topLeftCell="K5"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9</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300</v>
      </c>
      <c r="C5" s="225"/>
      <c r="E5" s="10"/>
      <c r="F5" s="10">
        <v>1</v>
      </c>
      <c r="G5" s="10"/>
      <c r="H5" s="10"/>
      <c r="I5" s="10"/>
      <c r="J5" s="10"/>
      <c r="K5" s="10"/>
      <c r="L5" s="10"/>
      <c r="M5" s="10"/>
    </row>
    <row r="6" spans="1:24" x14ac:dyDescent="0.3">
      <c r="A6" s="20" t="s">
        <v>3</v>
      </c>
      <c r="B6" s="224" t="s">
        <v>326</v>
      </c>
      <c r="C6" s="225"/>
    </row>
    <row r="7" spans="1:24" ht="14.4" customHeight="1" x14ac:dyDescent="0.3">
      <c r="A7" s="218" t="s">
        <v>53</v>
      </c>
      <c r="B7" s="219" t="s">
        <v>301</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312</v>
      </c>
      <c r="C12" s="34" t="s">
        <v>33</v>
      </c>
      <c r="D12" s="11">
        <v>1</v>
      </c>
      <c r="Q12" s="66">
        <f>(IF($B12="","0",VLOOKUP($B12,Biomass_pool_output_Field_modul!$A$3:$G$100,7,FALSE)))</f>
        <v>181.62589458945101</v>
      </c>
      <c r="R12" s="55"/>
      <c r="S12" s="34">
        <f>(IF($B12="","0",VLOOKUP($B12,Biomass_pool_output_Field_modul!$A$3:$F$100,2,FALSE)))*D12</f>
        <v>450</v>
      </c>
      <c r="T12" s="34">
        <f>(IF($B12="","0",VLOOKUP($B12,Biomass_pool_output_Field_modul!$A$3:$F$100,3,FALSE)))*D12</f>
        <v>27.020337048251399</v>
      </c>
      <c r="U12" s="34">
        <f>(IF($B12="","0",VLOOKUP($B12,Biomass_pool_output_Field_modul!$A$3:$F$100,4,FALSE)))*D12</f>
        <v>3.6646878874328301</v>
      </c>
      <c r="V12" s="34">
        <f>(IF($B12="","0",VLOOKUP($B12,Biomass_pool_output_Field_modul!$A$3:$F$100,5,FALSE)))*D12</f>
        <v>28.092467486575</v>
      </c>
      <c r="W12" s="34">
        <f>(IF($B12="","0",VLOOKUP($B12,Biomass_pool_output_Field_modul!$A$3:$F$100,6,FALSE)))*D12</f>
        <v>16.5491353587107</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181.62589458945101</v>
      </c>
      <c r="R20" s="55"/>
      <c r="S20" s="34">
        <f>SUM(S12:S18)</f>
        <v>450</v>
      </c>
      <c r="T20" s="34">
        <f>SUM(T12:T18)</f>
        <v>27.020337048251399</v>
      </c>
      <c r="U20" s="34">
        <f>SUM(U12:U18)</f>
        <v>3.6646878874328301</v>
      </c>
      <c r="V20" s="34">
        <f t="shared" ref="V20:W20" si="0">SUM(V12:V18)</f>
        <v>28.092467486575</v>
      </c>
      <c r="W20" s="34">
        <f t="shared" si="0"/>
        <v>16.5491353587107</v>
      </c>
      <c r="BB20" t="str">
        <f>A4</f>
        <v>ID-nummer</v>
      </c>
      <c r="BC20">
        <f>B4</f>
        <v>9</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Extrac_grassclover_conv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9</v>
      </c>
      <c r="BA22" t="str">
        <f t="shared" ref="BA22:BA85" si="2">$BC$21</f>
        <v>Extrac_grassclover_conv</v>
      </c>
      <c r="BB22" t="s">
        <v>73</v>
      </c>
      <c r="BC22" t="str">
        <f t="shared" ref="BC22" si="3">$B$12</f>
        <v>Grass_and_grass_clover_conv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9</v>
      </c>
      <c r="BA23" t="str">
        <f t="shared" si="2"/>
        <v>Extrac_grassclover_conv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9</v>
      </c>
      <c r="BA24" t="str">
        <f t="shared" si="2"/>
        <v>Extrac_grassclover_conv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9</v>
      </c>
      <c r="BA25" t="str">
        <f t="shared" si="2"/>
        <v>Extrac_grassclover_conv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9</v>
      </c>
      <c r="BA26" t="str">
        <f t="shared" si="2"/>
        <v>Extrac_grassclover_conv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9</v>
      </c>
      <c r="BA27" t="str">
        <f t="shared" si="2"/>
        <v>Extrac_grassclover_conv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9</v>
      </c>
      <c r="BA28" t="str">
        <f t="shared" si="2"/>
        <v>Extrac_grassclover_conv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9</v>
      </c>
      <c r="BA29" t="str">
        <f t="shared" si="2"/>
        <v>Extrac_grassclover_conv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9</v>
      </c>
      <c r="BA30" t="str">
        <f t="shared" si="2"/>
        <v>Extrac_grassclover_conv</v>
      </c>
      <c r="BB30" t="s">
        <v>171</v>
      </c>
      <c r="BC30">
        <f>$B$24</f>
        <v>0</v>
      </c>
      <c r="BD30" t="str">
        <f t="shared" ref="BD30:BD35" si="17">C23</f>
        <v>Kg</v>
      </c>
      <c r="BE30" s="81">
        <f t="shared" ref="BE30:BE35" si="18">O23</f>
        <v>0</v>
      </c>
    </row>
    <row r="31" spans="1:57" x14ac:dyDescent="0.3">
      <c r="Y31" s="68"/>
      <c r="Z31" s="68"/>
      <c r="AA31" s="68"/>
      <c r="AB31" s="68"/>
      <c r="AC31" s="68"/>
      <c r="AS31" s="81"/>
      <c r="AZ31">
        <f t="shared" si="1"/>
        <v>9</v>
      </c>
      <c r="BA31" t="str">
        <f t="shared" si="2"/>
        <v>Extrac_grassclover_conv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9</v>
      </c>
      <c r="BA32" t="str">
        <f t="shared" si="2"/>
        <v>Extrac_grassclover_conv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IF($D33="","",(1/$O33)*AK33)</f>
        <v/>
      </c>
      <c r="AR33" s="62" t="str">
        <f t="shared" ref="AQ33:AU39" si="21">IF($D33="","",(1/$O33)*AL33)</f>
        <v/>
      </c>
      <c r="AS33" s="62" t="str">
        <f t="shared" si="21"/>
        <v/>
      </c>
      <c r="AT33" s="62" t="str">
        <f t="shared" si="21"/>
        <v/>
      </c>
      <c r="AU33" s="62" t="str">
        <f t="shared" si="21"/>
        <v/>
      </c>
      <c r="AZ33">
        <f t="shared" si="1"/>
        <v>9</v>
      </c>
      <c r="BA33" t="str">
        <f t="shared" si="2"/>
        <v>Extrac_grassclover_conv</v>
      </c>
      <c r="BB33" t="s">
        <v>171</v>
      </c>
      <c r="BC33">
        <f>$B$27</f>
        <v>0</v>
      </c>
      <c r="BD33" t="str">
        <f t="shared" si="17"/>
        <v>Kg</v>
      </c>
      <c r="BE33" s="81">
        <f t="shared" si="18"/>
        <v>0</v>
      </c>
    </row>
    <row r="34" spans="1:57" x14ac:dyDescent="0.3">
      <c r="A34" s="23" t="s">
        <v>153</v>
      </c>
      <c r="B34" s="24" t="s">
        <v>68</v>
      </c>
      <c r="C34" s="34" t="s">
        <v>33</v>
      </c>
      <c r="D34" s="65">
        <v>0.17</v>
      </c>
      <c r="E34" s="34" t="str">
        <f>IF(B34="","",VLOOKUP(B34,'Processed products'!$AJ$5:$AM$239,2,FALSE))</f>
        <v>Protein_1_conv</v>
      </c>
      <c r="F34" s="34" t="str">
        <f>IF(B34="","",VLOOKUP(B34,'Processed products'!$AJ$5:$AM$239,3,FALSE))</f>
        <v>Moden</v>
      </c>
      <c r="G34" s="34" t="str">
        <f>IF(B34="","",VLOOKUP(B34,'Processed products'!$AJ$5:$AM$239,4,FALSE))</f>
        <v>Forarbejdet</v>
      </c>
      <c r="I34" s="76">
        <v>0.1967431287136592</v>
      </c>
      <c r="J34" s="76">
        <v>0.502498736603054</v>
      </c>
      <c r="K34" s="76">
        <v>0.26546534833765506</v>
      </c>
      <c r="L34" s="76">
        <v>0.15480615948526757</v>
      </c>
      <c r="M34" s="76">
        <v>0.16700000000000001</v>
      </c>
      <c r="O34" s="64">
        <f t="shared" si="20"/>
        <v>0.17</v>
      </c>
      <c r="P34" s="59"/>
      <c r="Q34" s="66">
        <f>(IF($B34="","",VLOOKUP($B34,'Processed products'!AJ5:AN239,5,FALSE)))</f>
        <v>900</v>
      </c>
      <c r="AK34" s="42">
        <f>IF($D34="","",(S20*I34))</f>
        <v>88.534407921146638</v>
      </c>
      <c r="AL34" s="42">
        <f>IF($D34="","",(T20*J34))</f>
        <v>13.577685229335021</v>
      </c>
      <c r="AM34" s="42">
        <f>IF($D34="","",(U20*K34))</f>
        <v>0.97284764658614153</v>
      </c>
      <c r="AN34" s="42">
        <f>IF($D34="","",(V20*L34))</f>
        <v>4.3488870020614234</v>
      </c>
      <c r="AO34" s="42">
        <f>IF($D34="","",(W20*M34))</f>
        <v>2.7637056049046871</v>
      </c>
      <c r="AQ34" s="62">
        <f t="shared" si="21"/>
        <v>520.79063483027426</v>
      </c>
      <c r="AR34" s="62">
        <f t="shared" si="21"/>
        <v>79.868736643147173</v>
      </c>
      <c r="AS34" s="62">
        <f t="shared" si="21"/>
        <v>5.7226332152125972</v>
      </c>
      <c r="AT34" s="62">
        <f t="shared" si="21"/>
        <v>25.581688247420136</v>
      </c>
      <c r="AU34" s="62">
        <f t="shared" si="21"/>
        <v>16.257091793556981</v>
      </c>
      <c r="AZ34">
        <f t="shared" si="1"/>
        <v>9</v>
      </c>
      <c r="BA34" t="str">
        <f t="shared" si="2"/>
        <v>Extrac_grassclover_conv</v>
      </c>
      <c r="BB34" t="s">
        <v>171</v>
      </c>
      <c r="BC34">
        <f>$B$28</f>
        <v>0</v>
      </c>
      <c r="BD34" t="str">
        <f t="shared" si="17"/>
        <v>Kg</v>
      </c>
      <c r="BE34" s="81">
        <f t="shared" si="18"/>
        <v>0</v>
      </c>
    </row>
    <row r="35" spans="1:57" ht="15" thickBot="1" x14ac:dyDescent="0.35">
      <c r="A35" s="23" t="s">
        <v>154</v>
      </c>
      <c r="B35" s="24" t="s">
        <v>69</v>
      </c>
      <c r="C35" s="34" t="s">
        <v>33</v>
      </c>
      <c r="D35" s="65">
        <v>0.7</v>
      </c>
      <c r="E35" s="34" t="str">
        <f>IF(B35="","",VLOOKUP(B35,'Processed products'!$AJ$5:$AM$239,2,FALSE))</f>
        <v>Grass_and_grass_clover_conv</v>
      </c>
      <c r="F35" s="34" t="str">
        <f>IF(B35="","",VLOOKUP(B35,'Processed products'!$AJ$5:$AM$239,3,FALSE))</f>
        <v>Grøn</v>
      </c>
      <c r="G35" s="34" t="str">
        <f>IF(B35="","",VLOOKUP(B35,'Processed products'!$AJ$5:$AM$239,4,FALSE))</f>
        <v>Grøn</v>
      </c>
      <c r="I35" s="76">
        <v>0.70272025605852118</v>
      </c>
      <c r="J35" s="76">
        <v>0.42688873846437125</v>
      </c>
      <c r="K35" s="76">
        <v>0.52247291645198723</v>
      </c>
      <c r="L35" s="76">
        <v>0.44480939410700115</v>
      </c>
      <c r="M35" s="76">
        <v>0.71699999999999997</v>
      </c>
      <c r="O35" s="64">
        <f t="shared" si="20"/>
        <v>0.7</v>
      </c>
      <c r="P35" s="59"/>
      <c r="Q35" s="66">
        <f>(IF($B35="","",VLOOKUP($B35,'Processed products'!AJ6:AN240,5,FALSE)))</f>
        <v>337</v>
      </c>
      <c r="AK35" s="42">
        <f>IF($D35="","",(S20*I35))</f>
        <v>316.2241152263345</v>
      </c>
      <c r="AL35" s="42">
        <f>IF($D35="","",(T20*J35))</f>
        <v>11.534677595410152</v>
      </c>
      <c r="AM35" s="42">
        <f>IF($D35="","",(U20*K35))</f>
        <v>1.9147001684333027</v>
      </c>
      <c r="AN35" s="42">
        <f>IF($D35="","",(V20*L35))</f>
        <v>12.495793441674055</v>
      </c>
      <c r="AO35" s="42">
        <f>IF($D35="","",(W20*M35))</f>
        <v>11.865730052195572</v>
      </c>
      <c r="AQ35" s="62">
        <f t="shared" si="21"/>
        <v>451.74873603762074</v>
      </c>
      <c r="AR35" s="62">
        <f t="shared" si="21"/>
        <v>16.478110850585932</v>
      </c>
      <c r="AS35" s="62">
        <f t="shared" si="21"/>
        <v>2.7352859549047182</v>
      </c>
      <c r="AT35" s="62">
        <f t="shared" si="21"/>
        <v>17.851133488105791</v>
      </c>
      <c r="AU35" s="62">
        <f t="shared" si="21"/>
        <v>16.95104293170796</v>
      </c>
      <c r="AZ35">
        <f t="shared" si="1"/>
        <v>9</v>
      </c>
      <c r="BA35" t="str">
        <f t="shared" si="2"/>
        <v>Extrac_grassclover_conv</v>
      </c>
      <c r="BB35" t="s">
        <v>171</v>
      </c>
      <c r="BC35">
        <f>$B$29</f>
        <v>0</v>
      </c>
      <c r="BD35" t="str">
        <f t="shared" si="17"/>
        <v>Kg</v>
      </c>
      <c r="BE35" s="81">
        <f t="shared" si="18"/>
        <v>0</v>
      </c>
    </row>
    <row r="36" spans="1:57" ht="16.2" thickBot="1" x14ac:dyDescent="0.35">
      <c r="A36" s="23" t="s">
        <v>155</v>
      </c>
      <c r="B36" s="24" t="s">
        <v>70</v>
      </c>
      <c r="C36" s="34" t="s">
        <v>33</v>
      </c>
      <c r="D36" s="65">
        <v>0.13</v>
      </c>
      <c r="E36" s="34" t="str">
        <f>IF(B36="","",VLOOKUP(B36,'Processed products'!$AJ$5:$AM$239,2,FALSE))</f>
        <v>Plant_slurry_conv</v>
      </c>
      <c r="F36" s="34" t="str">
        <f>IF(B36="","",VLOOKUP(B36,'Processed products'!$AJ$5:$AM$239,3,FALSE))</f>
        <v>Plant_organic_ferti_conv</v>
      </c>
      <c r="G36" s="34" t="str">
        <f>IF(B36="","",VLOOKUP(B36,'Processed products'!$AJ$5:$AM$239,4,FALSE))</f>
        <v>Field_application</v>
      </c>
      <c r="I36" s="76">
        <v>0.10053661522781968</v>
      </c>
      <c r="J36" s="76">
        <v>7.0612524932574902E-2</v>
      </c>
      <c r="K36" s="76">
        <v>0.2120617352103577</v>
      </c>
      <c r="L36" s="76">
        <v>0.40038444640773135</v>
      </c>
      <c r="M36" s="76">
        <v>0.11600000000000001</v>
      </c>
      <c r="O36" s="64">
        <f t="shared" si="20"/>
        <v>0.13</v>
      </c>
      <c r="P36" s="59"/>
      <c r="Q36" s="66">
        <f>(IF($B36="","",VLOOKUP($B36,'Processed products'!AJ7:AN241,5,FALSE)))</f>
        <v>45</v>
      </c>
      <c r="S36" s="98" t="s">
        <v>236</v>
      </c>
      <c r="T36" s="99"/>
      <c r="U36" s="99"/>
      <c r="V36" s="99"/>
      <c r="W36" s="99"/>
      <c r="X36" s="99"/>
      <c r="Y36" s="99"/>
      <c r="Z36" s="99"/>
      <c r="AA36" s="99"/>
      <c r="AB36" s="99"/>
      <c r="AC36" s="99"/>
      <c r="AD36" s="100"/>
      <c r="AK36" s="42">
        <f>IF($D36="","",(S20*I36))</f>
        <v>45.241476852518851</v>
      </c>
      <c r="AL36" s="42">
        <f>IF($D36="","",(T20*J36))</f>
        <v>1.9079742235062291</v>
      </c>
      <c r="AM36" s="42">
        <f>IF($D36="","",(U20*K36))</f>
        <v>0.77714007241338601</v>
      </c>
      <c r="AN36" s="42">
        <f>IF($D36="","",(V20*L36))</f>
        <v>11.247787042839523</v>
      </c>
      <c r="AO36" s="42">
        <f>IF($D36="","",(W20*M36))</f>
        <v>1.9196997016104413</v>
      </c>
      <c r="AQ36" s="62">
        <f t="shared" si="21"/>
        <v>348.01136040399115</v>
      </c>
      <c r="AR36" s="62">
        <f t="shared" si="21"/>
        <v>14.676724796201761</v>
      </c>
      <c r="AS36" s="62">
        <f t="shared" si="21"/>
        <v>5.9780005570260455</v>
      </c>
      <c r="AT36" s="62">
        <f t="shared" si="21"/>
        <v>86.521438791073251</v>
      </c>
      <c r="AU36" s="62">
        <f t="shared" si="21"/>
        <v>14.766920781618778</v>
      </c>
      <c r="AZ36">
        <f t="shared" si="1"/>
        <v>9</v>
      </c>
      <c r="BA36" t="str">
        <f t="shared" si="2"/>
        <v>Extrac_grassclover_conv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9</v>
      </c>
      <c r="BA37" t="str">
        <f t="shared" si="2"/>
        <v>Extrac_grassclover_conv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9</v>
      </c>
      <c r="BA38" t="str">
        <f t="shared" si="2"/>
        <v>Extrac_grassclover_conv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9</v>
      </c>
      <c r="BA39" t="str">
        <f t="shared" si="2"/>
        <v>Extrac_grassclover_conv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1.0000000000000002</v>
      </c>
      <c r="K40" s="64">
        <f t="shared" ref="K40:L40" si="23">SUM(K30,K33:K39)</f>
        <v>1</v>
      </c>
      <c r="L40" s="64">
        <f t="shared" si="23"/>
        <v>1</v>
      </c>
      <c r="M40" s="64">
        <f>SUM(M30,M33:M39)</f>
        <v>1</v>
      </c>
      <c r="N40" s="60" t="s">
        <v>54</v>
      </c>
      <c r="O40" s="64">
        <f>SUM(O30,O33:O39)</f>
        <v>1</v>
      </c>
      <c r="P40" s="59"/>
      <c r="AK40" s="42">
        <f>SUM(AK33:AK39)</f>
        <v>450</v>
      </c>
      <c r="AL40" s="42">
        <f t="shared" ref="AL40:AO40" si="24">SUM(AL33:AL39)</f>
        <v>27.020337048251402</v>
      </c>
      <c r="AM40" s="42">
        <f t="shared" si="24"/>
        <v>3.6646878874328306</v>
      </c>
      <c r="AN40" s="42">
        <f t="shared" si="24"/>
        <v>28.092467486575</v>
      </c>
      <c r="AO40" s="42">
        <f t="shared" si="24"/>
        <v>16.5491353587107</v>
      </c>
      <c r="AZ40">
        <f t="shared" si="1"/>
        <v>9</v>
      </c>
      <c r="BA40" t="str">
        <f t="shared" si="2"/>
        <v>Extrac_grassclover_conv</v>
      </c>
      <c r="BB40" t="s">
        <v>172</v>
      </c>
      <c r="BC40">
        <f t="shared" si="22"/>
        <v>0</v>
      </c>
      <c r="BD40" t="str">
        <f>$AT$22</f>
        <v>K g/kg</v>
      </c>
      <c r="BE40" s="40" t="str">
        <f>AT33</f>
        <v/>
      </c>
    </row>
    <row r="41" spans="1:57" x14ac:dyDescent="0.3">
      <c r="C41" s="31"/>
      <c r="H41" s="226" t="s">
        <v>166</v>
      </c>
      <c r="I41" s="226"/>
      <c r="AJ41" s="43" t="s">
        <v>60</v>
      </c>
      <c r="AK41" s="62">
        <f>AK30+AK40</f>
        <v>450</v>
      </c>
      <c r="AL41" s="62">
        <f>AL30+AL40</f>
        <v>27.020337048251402</v>
      </c>
      <c r="AM41" s="62">
        <f>AM30+AM40</f>
        <v>3.6646878874328306</v>
      </c>
      <c r="AN41" s="62">
        <f>AN30+AN40</f>
        <v>28.092467486575</v>
      </c>
      <c r="AO41" s="62">
        <f>AO30+AO40</f>
        <v>16.5491353587107</v>
      </c>
      <c r="AQ41" s="40"/>
      <c r="AZ41">
        <f t="shared" si="1"/>
        <v>9</v>
      </c>
      <c r="BA41" t="str">
        <f t="shared" si="2"/>
        <v>Extrac_grassclover_conv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9</v>
      </c>
      <c r="BA42" t="str">
        <f t="shared" si="2"/>
        <v>Extrac_grassclover_conv</v>
      </c>
      <c r="BB42" t="s">
        <v>172</v>
      </c>
      <c r="BC42" t="str">
        <f>$B$34</f>
        <v>Protein_concentrate_mixed_conv</v>
      </c>
      <c r="BD42" t="str">
        <f>C34</f>
        <v>Kg</v>
      </c>
      <c r="BE42" s="81">
        <f>O34</f>
        <v>0.17</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9</v>
      </c>
      <c r="BA43" t="str">
        <f t="shared" si="2"/>
        <v>Extrac_grassclover_conv</v>
      </c>
      <c r="BB43" t="s">
        <v>172</v>
      </c>
      <c r="BC43" t="str">
        <f t="shared" ref="BC43:BC47" si="25">$B$34</f>
        <v>Protein_concentrate_mixed_conv</v>
      </c>
      <c r="BD43" t="str">
        <f>$AQ$22</f>
        <v>C g/kg</v>
      </c>
      <c r="BE43" s="40">
        <f>AQ34</f>
        <v>520.79063483027426</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9</v>
      </c>
      <c r="BA44" t="str">
        <f t="shared" si="2"/>
        <v>Extrac_grassclover_conv</v>
      </c>
      <c r="BB44" t="s">
        <v>172</v>
      </c>
      <c r="BC44" t="str">
        <f t="shared" si="25"/>
        <v>Protein_concentrate_mixed_conv</v>
      </c>
      <c r="BD44" t="str">
        <f>$AR$22</f>
        <v>N g/kg</v>
      </c>
      <c r="BE44" s="40">
        <f>AR34</f>
        <v>79.868736643147173</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9</v>
      </c>
      <c r="BA45" t="str">
        <f t="shared" si="2"/>
        <v>Extrac_grassclover_conv</v>
      </c>
      <c r="BB45" t="s">
        <v>172</v>
      </c>
      <c r="BC45" t="str">
        <f t="shared" si="25"/>
        <v>Protein_concentrate_mixed_conv</v>
      </c>
      <c r="BD45" s="40" t="str">
        <f>$AS$22</f>
        <v>P g/kg</v>
      </c>
      <c r="BE45" s="40">
        <f>AS34</f>
        <v>5.7226332152125972</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9</v>
      </c>
      <c r="BA46" t="str">
        <f t="shared" si="2"/>
        <v>Extrac_grassclover_conv</v>
      </c>
      <c r="BB46" t="s">
        <v>172</v>
      </c>
      <c r="BC46" t="str">
        <f t="shared" si="25"/>
        <v>Protein_concentrate_mixed_conv</v>
      </c>
      <c r="BD46" t="str">
        <f>$AT$22</f>
        <v>K g/kg</v>
      </c>
      <c r="BE46" s="40">
        <f>AT34</f>
        <v>25.581688247420136</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9</v>
      </c>
      <c r="BA47" t="str">
        <f t="shared" si="2"/>
        <v>Extrac_grassclover_conv</v>
      </c>
      <c r="BB47" t="s">
        <v>172</v>
      </c>
      <c r="BC47" t="str">
        <f t="shared" si="25"/>
        <v>Protein_concentrate_mixed_conv</v>
      </c>
      <c r="BD47" t="str">
        <f>$AU$22</f>
        <v>BE MJ/kg</v>
      </c>
      <c r="BE47" s="40">
        <f>AU34</f>
        <v>16.257091793556981</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9</v>
      </c>
      <c r="BA48" t="str">
        <f t="shared" si="2"/>
        <v>Extrac_grassclover_conv</v>
      </c>
      <c r="BB48" t="s">
        <v>172</v>
      </c>
      <c r="BC48" t="str">
        <f>$B$35</f>
        <v>Pulp_mixed_conv</v>
      </c>
      <c r="BD48" t="str">
        <f>C35</f>
        <v>Kg</v>
      </c>
      <c r="BE48" s="40">
        <f>O35</f>
        <v>0.7</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9</v>
      </c>
      <c r="BA49" t="str">
        <f t="shared" si="2"/>
        <v>Extrac_grassclover_conv</v>
      </c>
      <c r="BB49" t="s">
        <v>172</v>
      </c>
      <c r="BC49" t="str">
        <f t="shared" ref="BC49:BC53" si="29">$B$35</f>
        <v>Pulp_mixed_conv</v>
      </c>
      <c r="BD49" t="str">
        <f>$AQ$22</f>
        <v>C g/kg</v>
      </c>
      <c r="BE49" s="40">
        <f>AQ35</f>
        <v>451.74873603762074</v>
      </c>
    </row>
    <row r="50" spans="1:57" x14ac:dyDescent="0.3">
      <c r="A50" s="23" t="s">
        <v>54</v>
      </c>
      <c r="B50" s="30"/>
      <c r="D50" s="40"/>
      <c r="F50" s="40"/>
      <c r="H50" s="63">
        <f>SUM(H43:H49)</f>
        <v>0</v>
      </c>
      <c r="I50" s="63">
        <f>SUM(I43:I49)</f>
        <v>0</v>
      </c>
      <c r="AS50" s="40"/>
      <c r="AZ50">
        <f t="shared" si="1"/>
        <v>9</v>
      </c>
      <c r="BA50" t="str">
        <f t="shared" si="2"/>
        <v>Extrac_grassclover_conv</v>
      </c>
      <c r="BB50" t="s">
        <v>172</v>
      </c>
      <c r="BC50" t="str">
        <f t="shared" si="29"/>
        <v>Pulp_mixed_conv</v>
      </c>
      <c r="BD50" t="str">
        <f>$AR$22</f>
        <v>N g/kg</v>
      </c>
      <c r="BE50" s="40">
        <f>AR35</f>
        <v>16.478110850585932</v>
      </c>
    </row>
    <row r="51" spans="1:57" x14ac:dyDescent="0.3">
      <c r="AR51" s="40"/>
      <c r="AS51" s="40"/>
      <c r="AZ51">
        <f t="shared" si="1"/>
        <v>9</v>
      </c>
      <c r="BA51" t="str">
        <f t="shared" si="2"/>
        <v>Extrac_grassclover_conv</v>
      </c>
      <c r="BB51" t="s">
        <v>172</v>
      </c>
      <c r="BC51" t="str">
        <f t="shared" si="29"/>
        <v>Pulp_mixed_conv</v>
      </c>
      <c r="BD51" s="40" t="str">
        <f>$AS$22</f>
        <v>P g/kg</v>
      </c>
      <c r="BE51" s="40">
        <f>AS35</f>
        <v>2.7352859549047182</v>
      </c>
    </row>
    <row r="52" spans="1:57" ht="17.399999999999999" x14ac:dyDescent="0.3">
      <c r="A52" s="37" t="s">
        <v>119</v>
      </c>
      <c r="O52" s="37" t="s">
        <v>102</v>
      </c>
      <c r="P52" s="37"/>
      <c r="AS52" s="40"/>
      <c r="AZ52">
        <f t="shared" si="1"/>
        <v>9</v>
      </c>
      <c r="BA52" t="str">
        <f t="shared" si="2"/>
        <v>Extrac_grassclover_conv</v>
      </c>
      <c r="BB52" t="s">
        <v>172</v>
      </c>
      <c r="BC52" t="str">
        <f t="shared" si="29"/>
        <v>Pulp_mixed_conv</v>
      </c>
      <c r="BD52" t="str">
        <f>$AT$22</f>
        <v>K g/kg</v>
      </c>
      <c r="BE52" s="40">
        <f>AT35</f>
        <v>17.851133488105791</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9</v>
      </c>
      <c r="BA53" t="str">
        <f t="shared" si="2"/>
        <v>Extrac_grassclover_conv</v>
      </c>
      <c r="BB53" t="s">
        <v>172</v>
      </c>
      <c r="BC53" t="str">
        <f t="shared" si="29"/>
        <v>Pulp_mixed_conv</v>
      </c>
      <c r="BD53" t="str">
        <f>$AU$22</f>
        <v>BE MJ/kg</v>
      </c>
      <c r="BE53" s="40">
        <f>AU35</f>
        <v>16.95104293170796</v>
      </c>
    </row>
    <row r="54" spans="1:57" x14ac:dyDescent="0.3">
      <c r="A54" s="23" t="s">
        <v>34</v>
      </c>
      <c r="B54" s="49" t="s">
        <v>312</v>
      </c>
      <c r="C54" s="24">
        <v>10</v>
      </c>
      <c r="D54" s="16" t="s">
        <v>48</v>
      </c>
      <c r="E54" s="16" t="s">
        <v>16</v>
      </c>
      <c r="F54" s="10">
        <v>100</v>
      </c>
      <c r="K54" s="63">
        <f>IF(B54="",0,((((VLOOKUP(B54,$B$12:$D$18,3,FALSE))/1000)*C54)/(VLOOKUP(B54,$B$12:$Q$18,16,FALSE)/1000))*(F54/100))</f>
        <v>5.5058228467940111E-2</v>
      </c>
      <c r="L54" s="63">
        <f>IF(E54="Diesel",VLOOKUP(D54,Other_tabels!$Q$5:$T$13,2,FALSE)*K54,0)</f>
        <v>1.1011645693588023E-2</v>
      </c>
      <c r="O54" s="36" t="str">
        <f>Other_tabels!Q5</f>
        <v>Traktor</v>
      </c>
      <c r="P54" s="55"/>
      <c r="Q54" s="63" cm="1">
        <f t="array" ref="Q54">SUMPRODUCT(($D$54:$D$67=O54)*$L$54:$L$67)</f>
        <v>1.1011645693588023E-2</v>
      </c>
      <c r="R54" s="63">
        <f t="shared" ref="R54:R62" si="30">IF(O54="","0",SUMPRODUCT(($D$54:$D$67=O54)*$K$54:$K$67))</f>
        <v>5.5058228467940111E-2</v>
      </c>
      <c r="S54" s="63">
        <f>IF(O54="Traktor",0,(R54*VLOOKUP(O54,Other_tabels!Q5:T13,2,FALSE))/1000)</f>
        <v>0</v>
      </c>
      <c r="AR54" s="81"/>
      <c r="AS54" s="40"/>
      <c r="AZ54">
        <f t="shared" si="1"/>
        <v>9</v>
      </c>
      <c r="BA54" t="str">
        <f t="shared" si="2"/>
        <v>Extrac_grassclover_conv</v>
      </c>
      <c r="BB54" t="s">
        <v>172</v>
      </c>
      <c r="BC54" t="str">
        <f>$B$36</f>
        <v>Brown_juice_mixed_conv</v>
      </c>
      <c r="BD54" s="81" t="str">
        <f>C36</f>
        <v>Kg</v>
      </c>
      <c r="BE54" s="40">
        <f>O36</f>
        <v>0.13</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9</v>
      </c>
      <c r="BA55" t="str">
        <f t="shared" si="2"/>
        <v>Extrac_grassclover_conv</v>
      </c>
      <c r="BB55" t="s">
        <v>172</v>
      </c>
      <c r="BC55" t="str">
        <f t="shared" ref="BC55:BC59" si="32">$B$36</f>
        <v>Brown_juice_mixed_conv</v>
      </c>
      <c r="BD55" t="str">
        <f>$AQ$22</f>
        <v>C g/kg</v>
      </c>
      <c r="BE55" s="40">
        <f>AQ36</f>
        <v>348.01136040399115</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9</v>
      </c>
      <c r="BA56" t="str">
        <f t="shared" si="2"/>
        <v>Extrac_grassclover_conv</v>
      </c>
      <c r="BB56" t="s">
        <v>172</v>
      </c>
      <c r="BC56" t="str">
        <f t="shared" si="32"/>
        <v>Brown_juice_mixed_conv</v>
      </c>
      <c r="BD56" t="str">
        <f>$AR$22</f>
        <v>N g/kg</v>
      </c>
      <c r="BE56" s="40">
        <f>AR36</f>
        <v>14.676724796201761</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9</v>
      </c>
      <c r="BA57" t="str">
        <f t="shared" si="2"/>
        <v>Extrac_grassclover_conv</v>
      </c>
      <c r="BB57" t="s">
        <v>172</v>
      </c>
      <c r="BC57" t="str">
        <f t="shared" si="32"/>
        <v>Brown_juice_mixed_conv</v>
      </c>
      <c r="BD57" s="40" t="str">
        <f>$AS$22</f>
        <v>P g/kg</v>
      </c>
      <c r="BE57" s="40">
        <f>AS36</f>
        <v>5.9780005570260455</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9</v>
      </c>
      <c r="BA58" t="str">
        <f t="shared" si="2"/>
        <v>Extrac_grassclover_conv</v>
      </c>
      <c r="BB58" t="s">
        <v>172</v>
      </c>
      <c r="BC58" t="str">
        <f t="shared" si="32"/>
        <v>Brown_juice_mixed_conv</v>
      </c>
      <c r="BD58" t="str">
        <f>$AT$22</f>
        <v>K g/kg</v>
      </c>
      <c r="BE58" s="40">
        <f>AT36</f>
        <v>86.521438791073251</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9</v>
      </c>
      <c r="BA59" t="str">
        <f t="shared" si="2"/>
        <v>Extrac_grassclover_conv</v>
      </c>
      <c r="BB59" t="s">
        <v>172</v>
      </c>
      <c r="BC59" t="str">
        <f t="shared" si="32"/>
        <v>Brown_juice_mixed_conv</v>
      </c>
      <c r="BD59" t="str">
        <f>$AU$22</f>
        <v>BE MJ/kg</v>
      </c>
      <c r="BE59" s="40">
        <f>AU36</f>
        <v>14.766920781618778</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9</v>
      </c>
      <c r="BA60" t="str">
        <f t="shared" si="2"/>
        <v>Extrac_grassclover_conv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9</v>
      </c>
      <c r="BA61" t="str">
        <f t="shared" si="2"/>
        <v>Extrac_grassclover_conv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9</v>
      </c>
      <c r="BA62" t="str">
        <f t="shared" si="2"/>
        <v>Extrac_grassclover_conv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1.1011645693588023E-2</v>
      </c>
      <c r="R63" s="72"/>
      <c r="S63" s="73">
        <f t="shared" ref="S63" si="34">SUM(S54:S62)</f>
        <v>0</v>
      </c>
      <c r="AR63" s="40"/>
      <c r="AS63" s="40"/>
      <c r="AZ63">
        <f t="shared" si="1"/>
        <v>9</v>
      </c>
      <c r="BA63" t="str">
        <f t="shared" si="2"/>
        <v>Extrac_grassclover_conv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9</v>
      </c>
      <c r="BA64" t="str">
        <f t="shared" si="2"/>
        <v>Extrac_grassclover_conv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9</v>
      </c>
      <c r="BA65" t="str">
        <f t="shared" si="2"/>
        <v>Extrac_grassclover_conv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9</v>
      </c>
      <c r="BA66" t="str">
        <f t="shared" si="2"/>
        <v>Extrac_grassclover_conv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9</v>
      </c>
      <c r="BA67" t="str">
        <f t="shared" si="2"/>
        <v>Extrac_grassclover_conv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9</v>
      </c>
      <c r="BA68" t="str">
        <f t="shared" si="2"/>
        <v>Extrac_grassclover_conv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9</v>
      </c>
      <c r="BA69" t="str">
        <f t="shared" si="2"/>
        <v>Extrac_grassclover_conv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9</v>
      </c>
      <c r="BA70" t="str">
        <f t="shared" si="2"/>
        <v>Extrac_grassclover_conv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9</v>
      </c>
      <c r="BA71" t="str">
        <f t="shared" si="2"/>
        <v>Extrac_grassclover_conv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9</v>
      </c>
      <c r="BA72" t="str">
        <f t="shared" si="2"/>
        <v>Extrac_grassclover_conv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9</v>
      </c>
      <c r="BA73" t="str">
        <f t="shared" si="2"/>
        <v>Extrac_grassclover_conv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9</v>
      </c>
      <c r="BA74" t="str">
        <f t="shared" si="2"/>
        <v>Extrac_grassclover_conv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9</v>
      </c>
      <c r="BA75" t="str">
        <f t="shared" si="2"/>
        <v>Extrac_grassclover_conv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9</v>
      </c>
      <c r="BA76" t="str">
        <f t="shared" si="2"/>
        <v>Extrac_grassclover_conv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9</v>
      </c>
      <c r="BA77" t="str">
        <f t="shared" si="2"/>
        <v>Extrac_grassclover_conv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9</v>
      </c>
      <c r="BA78" t="str">
        <f t="shared" si="2"/>
        <v>Extrac_grassclover_conv</v>
      </c>
      <c r="BB78" t="s">
        <v>162</v>
      </c>
      <c r="BC78" t="s">
        <v>162</v>
      </c>
      <c r="BD78" t="str">
        <f>I42</f>
        <v>Heat (MJ)</v>
      </c>
      <c r="BE78" s="59">
        <f>I50</f>
        <v>0</v>
      </c>
    </row>
    <row r="79" spans="1:57" x14ac:dyDescent="0.3">
      <c r="O79" s="74" t="s">
        <v>54</v>
      </c>
      <c r="P79" s="56"/>
      <c r="Q79" s="73">
        <f>SUM(Q70:Q78)</f>
        <v>0</v>
      </c>
      <c r="R79" s="73">
        <f>SUM(R70:R78)</f>
        <v>0</v>
      </c>
      <c r="AS79" s="59"/>
      <c r="AZ79">
        <f t="shared" si="1"/>
        <v>9</v>
      </c>
      <c r="BA79" t="str">
        <f t="shared" si="2"/>
        <v>Extrac_grassclover_conv</v>
      </c>
      <c r="BB79" t="s">
        <v>162</v>
      </c>
      <c r="BC79" t="s">
        <v>162</v>
      </c>
      <c r="BD79" t="str">
        <f>H42</f>
        <v>EL (KWh)</v>
      </c>
      <c r="BE79" s="59">
        <f>H50</f>
        <v>0</v>
      </c>
    </row>
    <row r="80" spans="1:57" x14ac:dyDescent="0.3">
      <c r="O80" s="35"/>
      <c r="P80" s="35"/>
      <c r="Q80" s="57"/>
      <c r="R80" s="57"/>
      <c r="S80" s="57"/>
      <c r="AS80" s="59"/>
      <c r="AZ80">
        <f t="shared" si="1"/>
        <v>9</v>
      </c>
      <c r="BA80" t="str">
        <f t="shared" si="2"/>
        <v>Extrac_grassclover_conv</v>
      </c>
      <c r="BB80" t="str">
        <f>$A$53</f>
        <v>Transport</v>
      </c>
      <c r="BC80" t="str">
        <f>BB80</f>
        <v>Transport</v>
      </c>
      <c r="BD80" t="str">
        <f>Q53</f>
        <v>Diesel (L)</v>
      </c>
      <c r="BE80" s="59">
        <f>Q63</f>
        <v>1.1011645693588023E-2</v>
      </c>
    </row>
    <row r="81" spans="1:57" ht="17.399999999999999" x14ac:dyDescent="0.3">
      <c r="O81" s="37" t="s">
        <v>103</v>
      </c>
      <c r="P81" s="37"/>
      <c r="Q81" s="7" t="s">
        <v>169</v>
      </c>
      <c r="AZ81">
        <f t="shared" si="1"/>
        <v>9</v>
      </c>
      <c r="BA81" t="str">
        <f t="shared" si="2"/>
        <v>Extrac_grassclover_conv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9</v>
      </c>
      <c r="BA82" t="str">
        <f t="shared" si="2"/>
        <v>Extrac_grassclover_conv</v>
      </c>
      <c r="BB82" t="s">
        <v>164</v>
      </c>
      <c r="BC82" t="s">
        <v>164</v>
      </c>
      <c r="BD82" t="str">
        <f>Q69</f>
        <v>EL (KWh)</v>
      </c>
      <c r="BE82" s="59">
        <f>Q79</f>
        <v>0</v>
      </c>
    </row>
    <row r="83" spans="1:57" x14ac:dyDescent="0.3">
      <c r="A83" s="23" t="s">
        <v>92</v>
      </c>
      <c r="B83" s="49" t="s">
        <v>312</v>
      </c>
      <c r="C83" s="24">
        <v>0.159</v>
      </c>
      <c r="D83" s="16">
        <v>3.09E-2</v>
      </c>
      <c r="E83" s="16"/>
      <c r="O83" s="36" t="str">
        <f t="shared" ref="O83:O91" si="40">B83</f>
        <v>Grass_and_grass_clover_conv</v>
      </c>
      <c r="P83" s="71"/>
      <c r="Q83" s="63">
        <f t="shared" ref="Q83:Q91" si="41">IF(C83="",0,VLOOKUP(O83,$B$12:$D$18,3,FALSE)*C83)</f>
        <v>0.159</v>
      </c>
      <c r="R83" s="63">
        <f t="shared" ref="R83:R91" si="42">IF(D83="",0,VLOOKUP(O83,$B$12:$D$18,3,FALSE)*D83)</f>
        <v>3.09E-2</v>
      </c>
      <c r="S83" s="63">
        <f>IF(E83="",0,VLOOKUP(O83,$B$12:$D$18,3,FALSE)*E83)</f>
        <v>0</v>
      </c>
      <c r="AZ83">
        <f t="shared" si="1"/>
        <v>9</v>
      </c>
      <c r="BA83" t="str">
        <f t="shared" si="2"/>
        <v>Extrac_grassclover_conv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9</v>
      </c>
      <c r="BA84" t="str">
        <f t="shared" si="2"/>
        <v>Extrac_grassclover_conv</v>
      </c>
      <c r="BB84" t="s">
        <v>165</v>
      </c>
      <c r="BC84" t="s">
        <v>165</v>
      </c>
      <c r="BD84" t="str">
        <f>Q82</f>
        <v>Heat (MJ)</v>
      </c>
      <c r="BE84" s="59">
        <f>Q92</f>
        <v>0.159</v>
      </c>
    </row>
    <row r="85" spans="1:57" x14ac:dyDescent="0.3">
      <c r="A85" s="23" t="s">
        <v>94</v>
      </c>
      <c r="B85" s="49"/>
      <c r="C85" s="24"/>
      <c r="D85" s="16"/>
      <c r="E85" s="16"/>
      <c r="O85" s="36">
        <f t="shared" si="40"/>
        <v>0</v>
      </c>
      <c r="P85" s="55"/>
      <c r="Q85" s="63">
        <f t="shared" si="41"/>
        <v>0</v>
      </c>
      <c r="R85" s="63">
        <f t="shared" si="42"/>
        <v>0</v>
      </c>
      <c r="S85" s="63">
        <f t="shared" si="43"/>
        <v>0</v>
      </c>
      <c r="AZ85">
        <f t="shared" si="1"/>
        <v>9</v>
      </c>
      <c r="BA85" t="str">
        <f t="shared" si="2"/>
        <v>Extrac_grassclover_conv</v>
      </c>
      <c r="BB85" t="s">
        <v>165</v>
      </c>
      <c r="BC85" t="s">
        <v>165</v>
      </c>
      <c r="BD85" t="str">
        <f>R82</f>
        <v>EL (KWh)</v>
      </c>
      <c r="BE85" s="59">
        <f>R92</f>
        <v>3.09E-2</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9</v>
      </c>
      <c r="BA86" t="str">
        <f t="shared" ref="BA86:BA100" si="45">$BC$21</f>
        <v>Extrac_grassclover_conv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9</v>
      </c>
      <c r="BA87" t="str">
        <f t="shared" si="45"/>
        <v>Extrac_grassclover_conv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9</v>
      </c>
      <c r="BA88" t="str">
        <f t="shared" si="45"/>
        <v>Extrac_grassclover_conv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9</v>
      </c>
      <c r="BA89" t="str">
        <f t="shared" si="45"/>
        <v>Extrac_grassclover_conv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9</v>
      </c>
      <c r="BA90" t="str">
        <f t="shared" si="45"/>
        <v>Extrac_grassclover_conv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9</v>
      </c>
      <c r="BA91" t="str">
        <f t="shared" si="45"/>
        <v>Extrac_grassclover_conv</v>
      </c>
      <c r="BB91" t="s">
        <v>208</v>
      </c>
      <c r="BC91" t="str">
        <f>U38</f>
        <v>C_CH4</v>
      </c>
      <c r="BD91" t="s">
        <v>209</v>
      </c>
      <c r="BE91">
        <f>U39</f>
        <v>0</v>
      </c>
    </row>
    <row r="92" spans="1:57" x14ac:dyDescent="0.3">
      <c r="A92" s="31"/>
      <c r="O92" s="74" t="s">
        <v>54</v>
      </c>
      <c r="P92" s="56"/>
      <c r="Q92" s="73">
        <f>SUM(Q83:Q91)</f>
        <v>0.159</v>
      </c>
      <c r="R92" s="73">
        <f>SUM(R83:R91)</f>
        <v>3.09E-2</v>
      </c>
      <c r="S92" s="73">
        <f>SUM(S83:S91)</f>
        <v>0</v>
      </c>
      <c r="AZ92">
        <f t="shared" si="44"/>
        <v>9</v>
      </c>
      <c r="BA92" t="str">
        <f t="shared" si="45"/>
        <v>Extrac_grassclover_conv</v>
      </c>
      <c r="BB92" t="s">
        <v>208</v>
      </c>
      <c r="BC92" t="str">
        <f>V38</f>
        <v>N_Diffust</v>
      </c>
      <c r="BD92" t="s">
        <v>209</v>
      </c>
      <c r="BE92">
        <f>V39</f>
        <v>0</v>
      </c>
    </row>
    <row r="93" spans="1:57" x14ac:dyDescent="0.3">
      <c r="AZ93">
        <f t="shared" si="44"/>
        <v>9</v>
      </c>
      <c r="BA93" t="str">
        <f t="shared" si="45"/>
        <v>Extrac_grassclover_conv</v>
      </c>
      <c r="BB93" t="s">
        <v>208</v>
      </c>
      <c r="BC93" t="str">
        <f>W38</f>
        <v>N_N2O</v>
      </c>
      <c r="BD93" t="s">
        <v>209</v>
      </c>
      <c r="BE93">
        <f>W39</f>
        <v>0</v>
      </c>
    </row>
    <row r="94" spans="1:57" x14ac:dyDescent="0.3">
      <c r="A94" s="26" t="s">
        <v>111</v>
      </c>
      <c r="B94" s="48" t="s">
        <v>73</v>
      </c>
      <c r="C94" s="15" t="s">
        <v>112</v>
      </c>
      <c r="D94" s="15" t="s">
        <v>167</v>
      </c>
      <c r="E94" s="15" t="s">
        <v>163</v>
      </c>
      <c r="AZ94">
        <f t="shared" si="44"/>
        <v>9</v>
      </c>
      <c r="BA94" t="str">
        <f t="shared" si="45"/>
        <v>Extrac_grassclover_conv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9</v>
      </c>
      <c r="BA95" t="str">
        <f t="shared" si="45"/>
        <v>Extrac_grassclover_conv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9</v>
      </c>
      <c r="BA96" t="str">
        <f t="shared" si="45"/>
        <v>Extrac_grassclover_conv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9</v>
      </c>
      <c r="BA97" t="str">
        <f t="shared" si="45"/>
        <v>Extrac_grassclover_conv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9</v>
      </c>
      <c r="BA98" t="str">
        <f t="shared" si="45"/>
        <v>Extrac_grassclover_conv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9</v>
      </c>
      <c r="BA99" t="str">
        <f t="shared" si="45"/>
        <v>Extrac_grassclover_conv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9</v>
      </c>
      <c r="BA100" t="str">
        <f t="shared" si="45"/>
        <v>Extrac_grassclover_conv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0.159</v>
      </c>
      <c r="D109" s="104">
        <f>Q79+R92+D104</f>
        <v>3.09E-2</v>
      </c>
      <c r="E109" s="104">
        <f>Q63+R79+S92+E104</f>
        <v>1.1011645693588023E-2</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00000000-0002-0000-03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Other_tabels!$V$5:$V$6</xm:f>
          </x14:formula1>
          <xm:sqref>E54:E68</xm:sqref>
        </x14:dataValidation>
        <x14:dataValidation type="list" allowBlank="1" showInputMessage="1" showErrorMessage="1" xr:uid="{00000000-0002-0000-0300-000002000000}">
          <x14:formula1>
            <xm:f>Other_tabels!$Q$5:$Q$13</xm:f>
          </x14:formula1>
          <xm:sqref>D54:D68</xm:sqref>
        </x14:dataValidation>
        <x14:dataValidation type="list" allowBlank="1" showInputMessage="1" showErrorMessage="1" xr:uid="{00000000-0002-0000-0300-000003000000}">
          <x14:formula1>
            <xm:f>Biomass_pool_output_Field_modul!$A$3:$A$100</xm:f>
          </x14:formula1>
          <xm:sqref>B12:B18</xm:sqref>
        </x14:dataValidation>
        <x14:dataValidation type="list" allowBlank="1" showInputMessage="1" showErrorMessage="1" xr:uid="{00000000-0002-0000-0300-000004000000}">
          <x14:formula1>
            <xm:f>Other_tabels!$A$5:$A$50</xm:f>
          </x14:formula1>
          <xm:sqref>C19 C21</xm:sqref>
        </x14:dataValidation>
        <x14:dataValidation type="list" allowBlank="1" showInputMessage="1" showErrorMessage="1" xr:uid="{00000000-0002-0000-0300-000006000000}">
          <x14:formula1>
            <xm:f>Other_tabels!$X$5:$X$22</xm:f>
          </x14:formula1>
          <xm:sqref>C70:C78</xm:sqref>
        </x14:dataValidation>
        <x14:dataValidation type="list" allowBlank="1" showInputMessage="1" showErrorMessage="1" xr:uid="{00000000-0002-0000-0300-000007000000}">
          <x14:formula1>
            <xm:f>'Diesel consumption for field op'!$B$4:$B$78</xm:f>
          </x14:formula1>
          <xm:sqref>C95:C103</xm:sqref>
        </x14:dataValidation>
        <x14:dataValidation type="list" allowBlank="1" showInputMessage="1" showErrorMessage="1" xr:uid="{00000000-0002-0000-0300-000008000000}">
          <x14:formula1>
            <xm:f>'Processed products'!$Z$5:$Z$104</xm:f>
          </x14:formula1>
          <xm:sqref>B43:B49</xm:sqref>
        </x14:dataValidation>
        <x14:dataValidation type="list" allowBlank="1" showInputMessage="1" showErrorMessage="1" xr:uid="{00000000-0002-0000-0300-000009000000}">
          <x14:formula1>
            <xm:f>Other_tabels!$I$5:$I$12</xm:f>
          </x14:formula1>
          <xm:sqref>C43:C49</xm:sqref>
        </x14:dataValidation>
        <x14:dataValidation type="list" allowBlank="1" showInputMessage="1" showErrorMessage="1" xr:uid="{00000000-0002-0000-0300-000005000000}">
          <x14:formula1>
            <xm:f>'Processed products'!$B$5:$B$103</xm:f>
          </x14:formula1>
          <xm:sqref>B23:B30</xm:sqref>
        </x14:dataValidation>
        <x14:dataValidation type="list" allowBlank="1" showInputMessage="1" showErrorMessage="1" xr:uid="{00000000-0002-0000-0300-00000A000000}">
          <x14:formula1>
            <xm:f>'Processed products'!$AJ$5:$AJ$239</xm:f>
          </x14:formula1>
          <xm:sqref>B33:B38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BE109"/>
  <sheetViews>
    <sheetView topLeftCell="H8"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12</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324</v>
      </c>
      <c r="C5" s="225"/>
      <c r="E5" s="10"/>
      <c r="F5" s="10">
        <v>1</v>
      </c>
      <c r="G5" s="10"/>
      <c r="H5" s="10"/>
      <c r="I5" s="10"/>
      <c r="J5" s="10"/>
      <c r="K5" s="10"/>
      <c r="L5" s="10"/>
      <c r="M5" s="10"/>
    </row>
    <row r="6" spans="1:24" x14ac:dyDescent="0.3">
      <c r="A6" s="20" t="s">
        <v>3</v>
      </c>
      <c r="B6" s="224" t="s">
        <v>325</v>
      </c>
      <c r="C6" s="225"/>
    </row>
    <row r="7" spans="1:24" ht="14.4" customHeight="1" x14ac:dyDescent="0.3">
      <c r="A7" s="218" t="s">
        <v>53</v>
      </c>
      <c r="B7" s="219" t="s">
        <v>327</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328</v>
      </c>
      <c r="C12" s="34" t="s">
        <v>33</v>
      </c>
      <c r="D12" s="11">
        <v>1</v>
      </c>
      <c r="Q12" s="66">
        <f>(IF($B12="","0",VLOOKUP($B12,Biomass_pool_output_Field_modul!$A$3:$G$100,7,FALSE)))</f>
        <v>181.164125679873</v>
      </c>
      <c r="R12" s="55"/>
      <c r="S12" s="34">
        <f>(IF($B12="","0",VLOOKUP($B12,Biomass_pool_output_Field_modul!$A$3:$F$100,2,FALSE)))*D12</f>
        <v>450</v>
      </c>
      <c r="T12" s="34">
        <f>(IF($B12="","0",VLOOKUP($B12,Biomass_pool_output_Field_modul!$A$3:$F$100,3,FALSE)))*D12</f>
        <v>26.5243866621779</v>
      </c>
      <c r="U12" s="34">
        <f>(IF($B12="","0",VLOOKUP($B12,Biomass_pool_output_Field_modul!$A$3:$F$100,4,FALSE)))*D12</f>
        <v>3.6056157317553299</v>
      </c>
      <c r="V12" s="34">
        <f>(IF($B12="","0",VLOOKUP($B12,Biomass_pool_output_Field_modul!$A$3:$F$100,5,FALSE)))*D12</f>
        <v>27.561605424911299</v>
      </c>
      <c r="W12" s="34">
        <f>(IF($B12="","0",VLOOKUP($B12,Biomass_pool_output_Field_modul!$A$3:$F$100,6,FALSE)))*D12</f>
        <v>16.528943639488698</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181.164125679873</v>
      </c>
      <c r="R20" s="55"/>
      <c r="S20" s="34">
        <f>SUM(S12:S18)</f>
        <v>450</v>
      </c>
      <c r="T20" s="34">
        <f>SUM(T12:T18)</f>
        <v>26.5243866621779</v>
      </c>
      <c r="U20" s="34">
        <f>SUM(U12:U18)</f>
        <v>3.6056157317553299</v>
      </c>
      <c r="V20" s="34">
        <f t="shared" ref="V20:W20" si="0">SUM(V12:V18)</f>
        <v>27.561605424911299</v>
      </c>
      <c r="W20" s="34">
        <f t="shared" si="0"/>
        <v>16.528943639488698</v>
      </c>
      <c r="BB20" t="str">
        <f>A4</f>
        <v>ID-nummer</v>
      </c>
      <c r="BC20">
        <f>B4</f>
        <v>12</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Extrac_grassclover_org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12</v>
      </c>
      <c r="BA22" t="str">
        <f t="shared" ref="BA22:BA85" si="2">$BC$21</f>
        <v>Extrac_grassclover_org</v>
      </c>
      <c r="BB22" t="s">
        <v>73</v>
      </c>
      <c r="BC22" t="str">
        <f t="shared" ref="BC22" si="3">$B$12</f>
        <v>Grass_and_grass_clover_org</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12</v>
      </c>
      <c r="BA23" t="str">
        <f t="shared" si="2"/>
        <v>Extrac_grassclover_org</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12</v>
      </c>
      <c r="BA24" t="str">
        <f t="shared" si="2"/>
        <v>Extrac_grassclover_org</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12</v>
      </c>
      <c r="BA25" t="str">
        <f t="shared" si="2"/>
        <v>Extrac_grassclover_org</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12</v>
      </c>
      <c r="BA26" t="str">
        <f t="shared" si="2"/>
        <v>Extrac_grassclover_org</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12</v>
      </c>
      <c r="BA27" t="str">
        <f t="shared" si="2"/>
        <v>Extrac_grassclover_org</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12</v>
      </c>
      <c r="BA28" t="str">
        <f t="shared" si="2"/>
        <v>Extrac_grassclover_org</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12</v>
      </c>
      <c r="BA29" t="str">
        <f t="shared" si="2"/>
        <v>Extrac_grassclover_org</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12</v>
      </c>
      <c r="BA30" t="str">
        <f t="shared" si="2"/>
        <v>Extrac_grassclover_org</v>
      </c>
      <c r="BB30" t="s">
        <v>171</v>
      </c>
      <c r="BC30">
        <f>$B$24</f>
        <v>0</v>
      </c>
      <c r="BD30" t="str">
        <f t="shared" ref="BD30:BD35" si="17">C23</f>
        <v>Kg</v>
      </c>
      <c r="BE30" s="81">
        <f t="shared" ref="BE30:BE35" si="18">O23</f>
        <v>0</v>
      </c>
    </row>
    <row r="31" spans="1:57" x14ac:dyDescent="0.3">
      <c r="Y31" s="68"/>
      <c r="Z31" s="68"/>
      <c r="AA31" s="68"/>
      <c r="AB31" s="68"/>
      <c r="AC31" s="68"/>
      <c r="AS31" s="81"/>
      <c r="AZ31">
        <f t="shared" si="1"/>
        <v>12</v>
      </c>
      <c r="BA31" t="str">
        <f t="shared" si="2"/>
        <v>Extrac_grassclover_org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12</v>
      </c>
      <c r="BA32" t="str">
        <f t="shared" si="2"/>
        <v>Extrac_grassclover_org</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IF($D33="","",(1/$O33)*AK33)</f>
        <v/>
      </c>
      <c r="AR33" s="62" t="str">
        <f t="shared" ref="AQ33:AU39" si="21">IF($D33="","",(1/$O33)*AL33)</f>
        <v/>
      </c>
      <c r="AS33" s="62" t="str">
        <f t="shared" si="21"/>
        <v/>
      </c>
      <c r="AT33" s="62" t="str">
        <f t="shared" si="21"/>
        <v/>
      </c>
      <c r="AU33" s="62" t="str">
        <f t="shared" si="21"/>
        <v/>
      </c>
      <c r="AZ33">
        <f t="shared" si="1"/>
        <v>12</v>
      </c>
      <c r="BA33" t="str">
        <f t="shared" si="2"/>
        <v>Extrac_grassclover_org</v>
      </c>
      <c r="BB33" t="s">
        <v>171</v>
      </c>
      <c r="BC33">
        <f>$B$27</f>
        <v>0</v>
      </c>
      <c r="BD33" t="str">
        <f t="shared" si="17"/>
        <v>Kg</v>
      </c>
      <c r="BE33" s="81">
        <f t="shared" si="18"/>
        <v>0</v>
      </c>
    </row>
    <row r="34" spans="1:57" x14ac:dyDescent="0.3">
      <c r="A34" s="23" t="s">
        <v>153</v>
      </c>
      <c r="B34" s="24" t="s">
        <v>329</v>
      </c>
      <c r="C34" s="34" t="s">
        <v>33</v>
      </c>
      <c r="D34" s="65">
        <v>0.17</v>
      </c>
      <c r="E34" s="34" t="str">
        <f>IF(B34="","",VLOOKUP(B34,'Processed products'!$AJ$5:$AM$239,2,FALSE))</f>
        <v>Protein_1_org</v>
      </c>
      <c r="F34" s="34" t="str">
        <f>IF(B34="","",VLOOKUP(B34,'Processed products'!$AJ$5:$AM$239,3,FALSE))</f>
        <v>Moden</v>
      </c>
      <c r="G34" s="34" t="str">
        <f>IF(B34="","",VLOOKUP(B34,'Processed products'!$AJ$5:$AM$239,4,FALSE))</f>
        <v>Forarbejdet</v>
      </c>
      <c r="I34" s="76">
        <v>0.1967431287136592</v>
      </c>
      <c r="J34" s="76">
        <v>0.502498736603054</v>
      </c>
      <c r="K34" s="76">
        <v>0.26546534833765506</v>
      </c>
      <c r="L34" s="76">
        <v>0.15480615948526757</v>
      </c>
      <c r="M34" s="76">
        <v>0.16700000000000001</v>
      </c>
      <c r="O34" s="64">
        <f t="shared" si="20"/>
        <v>0.17</v>
      </c>
      <c r="P34" s="59"/>
      <c r="Q34" s="66">
        <f>(IF($B34="","",VLOOKUP($B34,'Processed products'!AJ5:AN239,5,FALSE)))</f>
        <v>900</v>
      </c>
      <c r="AK34" s="42">
        <f>IF($D34="","",(S20*I34))</f>
        <v>88.534407921146638</v>
      </c>
      <c r="AL34" s="42">
        <f>IF($D34="","",(T20*J34))</f>
        <v>13.328470786915291</v>
      </c>
      <c r="AM34" s="42">
        <f>IF($D34="","",(U20*K34))</f>
        <v>0.95716603620215768</v>
      </c>
      <c r="AN34" s="42">
        <f>IF($D34="","",(V20*L34))</f>
        <v>4.2667062850788344</v>
      </c>
      <c r="AO34" s="42">
        <f>IF($D34="","",(W20*M34))</f>
        <v>2.7603335877946127</v>
      </c>
      <c r="AQ34" s="62">
        <f t="shared" si="21"/>
        <v>520.79063483027426</v>
      </c>
      <c r="AR34" s="62">
        <f t="shared" si="21"/>
        <v>78.402769334795821</v>
      </c>
      <c r="AS34" s="62">
        <f t="shared" si="21"/>
        <v>5.6303884482479862</v>
      </c>
      <c r="AT34" s="62">
        <f t="shared" si="21"/>
        <v>25.098272265169612</v>
      </c>
      <c r="AU34" s="62">
        <f t="shared" si="21"/>
        <v>16.237256398791839</v>
      </c>
      <c r="AZ34">
        <f t="shared" si="1"/>
        <v>12</v>
      </c>
      <c r="BA34" t="str">
        <f t="shared" si="2"/>
        <v>Extrac_grassclover_org</v>
      </c>
      <c r="BB34" t="s">
        <v>171</v>
      </c>
      <c r="BC34">
        <f>$B$28</f>
        <v>0</v>
      </c>
      <c r="BD34" t="str">
        <f t="shared" si="17"/>
        <v>Kg</v>
      </c>
      <c r="BE34" s="81">
        <f t="shared" si="18"/>
        <v>0</v>
      </c>
    </row>
    <row r="35" spans="1:57" ht="15" thickBot="1" x14ac:dyDescent="0.35">
      <c r="A35" s="23" t="s">
        <v>154</v>
      </c>
      <c r="B35" s="24" t="s">
        <v>330</v>
      </c>
      <c r="C35" s="34" t="s">
        <v>33</v>
      </c>
      <c r="D35" s="65">
        <v>0.7</v>
      </c>
      <c r="E35" s="34" t="str">
        <f>IF(B35="","",VLOOKUP(B35,'Processed products'!$AJ$5:$AM$239,2,FALSE))</f>
        <v>Grass_and_grass_clover_org</v>
      </c>
      <c r="F35" s="34" t="str">
        <f>IF(B35="","",VLOOKUP(B35,'Processed products'!$AJ$5:$AM$239,3,FALSE))</f>
        <v>Grøn</v>
      </c>
      <c r="G35" s="34" t="str">
        <f>IF(B35="","",VLOOKUP(B35,'Processed products'!$AJ$5:$AM$239,4,FALSE))</f>
        <v>Grøn</v>
      </c>
      <c r="I35" s="76">
        <v>0.70272025605852118</v>
      </c>
      <c r="J35" s="76">
        <v>0.42688873846437125</v>
      </c>
      <c r="K35" s="76">
        <v>0.52247291645198723</v>
      </c>
      <c r="L35" s="76">
        <v>0.44480939410700115</v>
      </c>
      <c r="M35" s="76">
        <v>0.71699999999999997</v>
      </c>
      <c r="O35" s="64">
        <f t="shared" si="20"/>
        <v>0.7</v>
      </c>
      <c r="P35" s="59"/>
      <c r="Q35" s="66">
        <f>(IF($B35="","",VLOOKUP($B35,'Processed products'!AJ6:AN240,5,FALSE)))</f>
        <v>337</v>
      </c>
      <c r="AK35" s="42">
        <f>IF($D35="","",(S20*I35))</f>
        <v>316.2241152263345</v>
      </c>
      <c r="AL35" s="42">
        <f>IF($D35="","",(T20*J35))</f>
        <v>11.322961960758319</v>
      </c>
      <c r="AM35" s="42">
        <f>IF($D35="","",(U20*K35))</f>
        <v>1.8838365669753734</v>
      </c>
      <c r="AN35" s="42">
        <f>IF($D35="","",(V20*L35))</f>
        <v>12.259661009671031</v>
      </c>
      <c r="AO35" s="42">
        <f>IF($D35="","",(W20*M35))</f>
        <v>11.851252589513397</v>
      </c>
      <c r="AQ35" s="62">
        <f t="shared" si="21"/>
        <v>451.74873603762074</v>
      </c>
      <c r="AR35" s="62">
        <f t="shared" si="21"/>
        <v>16.175659943940456</v>
      </c>
      <c r="AS35" s="62">
        <f t="shared" si="21"/>
        <v>2.6911950956791051</v>
      </c>
      <c r="AT35" s="62">
        <f t="shared" si="21"/>
        <v>17.513801442387187</v>
      </c>
      <c r="AU35" s="62">
        <f t="shared" si="21"/>
        <v>16.930360842161996</v>
      </c>
      <c r="AZ35">
        <f t="shared" si="1"/>
        <v>12</v>
      </c>
      <c r="BA35" t="str">
        <f t="shared" si="2"/>
        <v>Extrac_grassclover_org</v>
      </c>
      <c r="BB35" t="s">
        <v>171</v>
      </c>
      <c r="BC35">
        <f>$B$29</f>
        <v>0</v>
      </c>
      <c r="BD35" t="str">
        <f t="shared" si="17"/>
        <v>Kg</v>
      </c>
      <c r="BE35" s="81">
        <f t="shared" si="18"/>
        <v>0</v>
      </c>
    </row>
    <row r="36" spans="1:57" ht="16.2" thickBot="1" x14ac:dyDescent="0.35">
      <c r="A36" s="23" t="s">
        <v>155</v>
      </c>
      <c r="B36" s="24" t="s">
        <v>331</v>
      </c>
      <c r="C36" s="34" t="s">
        <v>33</v>
      </c>
      <c r="D36" s="65">
        <v>0.13</v>
      </c>
      <c r="E36" s="34" t="str">
        <f>IF(B36="","",VLOOKUP(B36,'Processed products'!$AJ$5:$AM$239,2,FALSE))</f>
        <v>Plant_slurry_org</v>
      </c>
      <c r="F36" s="34" t="str">
        <f>IF(B36="","",VLOOKUP(B36,'Processed products'!$AJ$5:$AM$239,3,FALSE))</f>
        <v>Plant_organic_ferti_org</v>
      </c>
      <c r="G36" s="34" t="str">
        <f>IF(B36="","",VLOOKUP(B36,'Processed products'!$AJ$5:$AM$239,4,FALSE))</f>
        <v>Field_application</v>
      </c>
      <c r="I36" s="76">
        <v>0.10053661522781968</v>
      </c>
      <c r="J36" s="76">
        <v>7.0612524932574902E-2</v>
      </c>
      <c r="K36" s="76">
        <v>0.2120617352103577</v>
      </c>
      <c r="L36" s="76">
        <v>0.40038444640773135</v>
      </c>
      <c r="M36" s="76">
        <v>0.11600000000000001</v>
      </c>
      <c r="O36" s="64">
        <f t="shared" si="20"/>
        <v>0.13</v>
      </c>
      <c r="P36" s="59"/>
      <c r="Q36" s="66">
        <f>(IF($B36="","",VLOOKUP($B36,'Processed products'!AJ7:AN241,5,FALSE)))</f>
        <v>45</v>
      </c>
      <c r="S36" s="98" t="s">
        <v>236</v>
      </c>
      <c r="T36" s="99"/>
      <c r="U36" s="99"/>
      <c r="V36" s="99"/>
      <c r="W36" s="99"/>
      <c r="X36" s="99"/>
      <c r="Y36" s="99"/>
      <c r="Z36" s="99"/>
      <c r="AA36" s="99"/>
      <c r="AB36" s="99"/>
      <c r="AC36" s="99"/>
      <c r="AD36" s="100"/>
      <c r="AK36" s="42">
        <f>IF($D36="","",(S20*I36))</f>
        <v>45.241476852518851</v>
      </c>
      <c r="AL36" s="42">
        <f>IF($D36="","",(T20*J36))</f>
        <v>1.8729539145042942</v>
      </c>
      <c r="AM36" s="42">
        <f>IF($D36="","",(U20*K36))</f>
        <v>0.76461312857779895</v>
      </c>
      <c r="AN36" s="42">
        <f>IF($D36="","",(V20*L36))</f>
        <v>11.035238130161435</v>
      </c>
      <c r="AO36" s="42">
        <f>IF($D36="","",(W20*M36))</f>
        <v>1.917357462180689</v>
      </c>
      <c r="AQ36" s="62">
        <f t="shared" si="21"/>
        <v>348.01136040399115</v>
      </c>
      <c r="AR36" s="62">
        <f t="shared" si="21"/>
        <v>14.407337803879184</v>
      </c>
      <c r="AS36" s="62">
        <f t="shared" si="21"/>
        <v>5.8816394505984526</v>
      </c>
      <c r="AT36" s="62">
        <f t="shared" si="21"/>
        <v>84.88644715508795</v>
      </c>
      <c r="AU36" s="62">
        <f t="shared" si="21"/>
        <v>14.748903555236069</v>
      </c>
      <c r="AZ36">
        <f t="shared" si="1"/>
        <v>12</v>
      </c>
      <c r="BA36" t="str">
        <f t="shared" si="2"/>
        <v>Extrac_grassclover_org</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12</v>
      </c>
      <c r="BA37" t="str">
        <f t="shared" si="2"/>
        <v>Extrac_grassclover_org</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12</v>
      </c>
      <c r="BA38" t="str">
        <f t="shared" si="2"/>
        <v>Extrac_grassclover_org</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12</v>
      </c>
      <c r="BA39" t="str">
        <f t="shared" si="2"/>
        <v>Extrac_grassclover_org</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1.0000000000000002</v>
      </c>
      <c r="K40" s="64">
        <f t="shared" ref="K40:L40" si="23">SUM(K30,K33:K39)</f>
        <v>1</v>
      </c>
      <c r="L40" s="64">
        <f t="shared" si="23"/>
        <v>1</v>
      </c>
      <c r="M40" s="64">
        <f>SUM(M30,M33:M39)</f>
        <v>1</v>
      </c>
      <c r="N40" s="60" t="s">
        <v>54</v>
      </c>
      <c r="O40" s="64">
        <f>SUM(O30,O33:O39)</f>
        <v>1</v>
      </c>
      <c r="P40" s="59"/>
      <c r="AK40" s="42">
        <f>SUM(AK33:AK39)</f>
        <v>450</v>
      </c>
      <c r="AL40" s="42">
        <f t="shared" ref="AL40:AO40" si="24">SUM(AL33:AL39)</f>
        <v>26.524386662177903</v>
      </c>
      <c r="AM40" s="42">
        <f t="shared" si="24"/>
        <v>3.6056157317553299</v>
      </c>
      <c r="AN40" s="42">
        <f t="shared" si="24"/>
        <v>27.561605424911303</v>
      </c>
      <c r="AO40" s="42">
        <f t="shared" si="24"/>
        <v>16.528943639488698</v>
      </c>
      <c r="AZ40">
        <f t="shared" si="1"/>
        <v>12</v>
      </c>
      <c r="BA40" t="str">
        <f t="shared" si="2"/>
        <v>Extrac_grassclover_org</v>
      </c>
      <c r="BB40" t="s">
        <v>172</v>
      </c>
      <c r="BC40">
        <f t="shared" si="22"/>
        <v>0</v>
      </c>
      <c r="BD40" t="str">
        <f>$AT$22</f>
        <v>K g/kg</v>
      </c>
      <c r="BE40" s="40" t="str">
        <f>AT33</f>
        <v/>
      </c>
    </row>
    <row r="41" spans="1:57" x14ac:dyDescent="0.3">
      <c r="C41" s="31"/>
      <c r="H41" s="226" t="s">
        <v>166</v>
      </c>
      <c r="I41" s="226"/>
      <c r="AJ41" s="43" t="s">
        <v>60</v>
      </c>
      <c r="AK41" s="62">
        <f>AK30+AK40</f>
        <v>450</v>
      </c>
      <c r="AL41" s="62">
        <f>AL30+AL40</f>
        <v>26.524386662177903</v>
      </c>
      <c r="AM41" s="62">
        <f>AM30+AM40</f>
        <v>3.6056157317553299</v>
      </c>
      <c r="AN41" s="62">
        <f>AN30+AN40</f>
        <v>27.561605424911303</v>
      </c>
      <c r="AO41" s="62">
        <f>AO30+AO40</f>
        <v>16.528943639488698</v>
      </c>
      <c r="AQ41" s="40"/>
      <c r="AZ41">
        <f t="shared" si="1"/>
        <v>12</v>
      </c>
      <c r="BA41" t="str">
        <f t="shared" si="2"/>
        <v>Extrac_grassclover_org</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12</v>
      </c>
      <c r="BA42" t="str">
        <f t="shared" si="2"/>
        <v>Extrac_grassclover_org</v>
      </c>
      <c r="BB42" t="s">
        <v>172</v>
      </c>
      <c r="BC42" t="str">
        <f>$B$34</f>
        <v>Protein_concentrate_mixed_org</v>
      </c>
      <c r="BD42" t="str">
        <f>C34</f>
        <v>Kg</v>
      </c>
      <c r="BE42" s="81">
        <f>O34</f>
        <v>0.17</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12</v>
      </c>
      <c r="BA43" t="str">
        <f t="shared" si="2"/>
        <v>Extrac_grassclover_org</v>
      </c>
      <c r="BB43" t="s">
        <v>172</v>
      </c>
      <c r="BC43" t="str">
        <f t="shared" ref="BC43:BC47" si="25">$B$34</f>
        <v>Protein_concentrate_mixed_org</v>
      </c>
      <c r="BD43" t="str">
        <f>$AQ$22</f>
        <v>C g/kg</v>
      </c>
      <c r="BE43" s="40">
        <f>AQ34</f>
        <v>520.79063483027426</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12</v>
      </c>
      <c r="BA44" t="str">
        <f t="shared" si="2"/>
        <v>Extrac_grassclover_org</v>
      </c>
      <c r="BB44" t="s">
        <v>172</v>
      </c>
      <c r="BC44" t="str">
        <f t="shared" si="25"/>
        <v>Protein_concentrate_mixed_org</v>
      </c>
      <c r="BD44" t="str">
        <f>$AR$22</f>
        <v>N g/kg</v>
      </c>
      <c r="BE44" s="40">
        <f>AR34</f>
        <v>78.402769334795821</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12</v>
      </c>
      <c r="BA45" t="str">
        <f t="shared" si="2"/>
        <v>Extrac_grassclover_org</v>
      </c>
      <c r="BB45" t="s">
        <v>172</v>
      </c>
      <c r="BC45" t="str">
        <f t="shared" si="25"/>
        <v>Protein_concentrate_mixed_org</v>
      </c>
      <c r="BD45" s="40" t="str">
        <f>$AS$22</f>
        <v>P g/kg</v>
      </c>
      <c r="BE45" s="40">
        <f>AS34</f>
        <v>5.6303884482479862</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12</v>
      </c>
      <c r="BA46" t="str">
        <f t="shared" si="2"/>
        <v>Extrac_grassclover_org</v>
      </c>
      <c r="BB46" t="s">
        <v>172</v>
      </c>
      <c r="BC46" t="str">
        <f t="shared" si="25"/>
        <v>Protein_concentrate_mixed_org</v>
      </c>
      <c r="BD46" t="str">
        <f>$AT$22</f>
        <v>K g/kg</v>
      </c>
      <c r="BE46" s="40">
        <f>AT34</f>
        <v>25.098272265169612</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12</v>
      </c>
      <c r="BA47" t="str">
        <f t="shared" si="2"/>
        <v>Extrac_grassclover_org</v>
      </c>
      <c r="BB47" t="s">
        <v>172</v>
      </c>
      <c r="BC47" t="str">
        <f t="shared" si="25"/>
        <v>Protein_concentrate_mixed_org</v>
      </c>
      <c r="BD47" t="str">
        <f>$AU$22</f>
        <v>BE MJ/kg</v>
      </c>
      <c r="BE47" s="40">
        <f>AU34</f>
        <v>16.237256398791839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12</v>
      </c>
      <c r="BA48" t="str">
        <f t="shared" si="2"/>
        <v>Extrac_grassclover_org</v>
      </c>
      <c r="BB48" t="s">
        <v>172</v>
      </c>
      <c r="BC48" t="str">
        <f>$B$35</f>
        <v>Pulp_mixed_org</v>
      </c>
      <c r="BD48" t="str">
        <f>C35</f>
        <v>Kg</v>
      </c>
      <c r="BE48" s="40">
        <f>O35</f>
        <v>0.7</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12</v>
      </c>
      <c r="BA49" t="str">
        <f t="shared" si="2"/>
        <v>Extrac_grassclover_org</v>
      </c>
      <c r="BB49" t="s">
        <v>172</v>
      </c>
      <c r="BC49" t="str">
        <f t="shared" ref="BC49:BC53" si="29">$B$35</f>
        <v>Pulp_mixed_org</v>
      </c>
      <c r="BD49" t="str">
        <f>$AQ$22</f>
        <v>C g/kg</v>
      </c>
      <c r="BE49" s="40">
        <f>AQ35</f>
        <v>451.74873603762074</v>
      </c>
    </row>
    <row r="50" spans="1:57" x14ac:dyDescent="0.3">
      <c r="A50" s="23" t="s">
        <v>54</v>
      </c>
      <c r="B50" s="30"/>
      <c r="D50" s="40"/>
      <c r="F50" s="40"/>
      <c r="H50" s="63">
        <f>SUM(H43:H49)</f>
        <v>0</v>
      </c>
      <c r="I50" s="63">
        <f>SUM(I43:I49)</f>
        <v>0</v>
      </c>
      <c r="AS50" s="40"/>
      <c r="AZ50">
        <f t="shared" si="1"/>
        <v>12</v>
      </c>
      <c r="BA50" t="str">
        <f t="shared" si="2"/>
        <v>Extrac_grassclover_org</v>
      </c>
      <c r="BB50" t="s">
        <v>172</v>
      </c>
      <c r="BC50" t="str">
        <f t="shared" si="29"/>
        <v>Pulp_mixed_org</v>
      </c>
      <c r="BD50" t="str">
        <f>$AR$22</f>
        <v>N g/kg</v>
      </c>
      <c r="BE50" s="40">
        <f>AR35</f>
        <v>16.175659943940456</v>
      </c>
    </row>
    <row r="51" spans="1:57" x14ac:dyDescent="0.3">
      <c r="AR51" s="40"/>
      <c r="AS51" s="40"/>
      <c r="AZ51">
        <f t="shared" si="1"/>
        <v>12</v>
      </c>
      <c r="BA51" t="str">
        <f t="shared" si="2"/>
        <v>Extrac_grassclover_org</v>
      </c>
      <c r="BB51" t="s">
        <v>172</v>
      </c>
      <c r="BC51" t="str">
        <f t="shared" si="29"/>
        <v>Pulp_mixed_org</v>
      </c>
      <c r="BD51" s="40" t="str">
        <f>$AS$22</f>
        <v>P g/kg</v>
      </c>
      <c r="BE51" s="40">
        <f>AS35</f>
        <v>2.6911950956791051</v>
      </c>
    </row>
    <row r="52" spans="1:57" ht="17.399999999999999" x14ac:dyDescent="0.3">
      <c r="A52" s="37" t="s">
        <v>119</v>
      </c>
      <c r="O52" s="37" t="s">
        <v>102</v>
      </c>
      <c r="P52" s="37"/>
      <c r="AS52" s="40"/>
      <c r="AZ52">
        <f t="shared" si="1"/>
        <v>12</v>
      </c>
      <c r="BA52" t="str">
        <f t="shared" si="2"/>
        <v>Extrac_grassclover_org</v>
      </c>
      <c r="BB52" t="s">
        <v>172</v>
      </c>
      <c r="BC52" t="str">
        <f t="shared" si="29"/>
        <v>Pulp_mixed_org</v>
      </c>
      <c r="BD52" t="str">
        <f>$AT$22</f>
        <v>K g/kg</v>
      </c>
      <c r="BE52" s="40">
        <f>AT35</f>
        <v>17.513801442387187</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12</v>
      </c>
      <c r="BA53" t="str">
        <f t="shared" si="2"/>
        <v>Extrac_grassclover_org</v>
      </c>
      <c r="BB53" t="s">
        <v>172</v>
      </c>
      <c r="BC53" t="str">
        <f t="shared" si="29"/>
        <v>Pulp_mixed_org</v>
      </c>
      <c r="BD53" t="str">
        <f>$AU$22</f>
        <v>BE MJ/kg</v>
      </c>
      <c r="BE53" s="40">
        <f>AU35</f>
        <v>16.930360842161996</v>
      </c>
    </row>
    <row r="54" spans="1:57" x14ac:dyDescent="0.3">
      <c r="A54" s="23" t="s">
        <v>34</v>
      </c>
      <c r="B54" s="49" t="s">
        <v>328</v>
      </c>
      <c r="C54" s="24">
        <v>10</v>
      </c>
      <c r="D54" s="16" t="s">
        <v>48</v>
      </c>
      <c r="E54" s="16" t="s">
        <v>16</v>
      </c>
      <c r="F54" s="10">
        <v>100</v>
      </c>
      <c r="K54" s="63">
        <f>IF(B54="",0,((((VLOOKUP(B54,$B$12:$D$18,3,FALSE))/1000)*C54)/(VLOOKUP(B54,$B$12:$Q$18,16,FALSE)/1000))*(F54/100))</f>
        <v>5.5198566286078908E-2</v>
      </c>
      <c r="L54" s="63">
        <f>IF(E54="Diesel",VLOOKUP(D54,Other_tabels!$Q$5:$T$13,2,FALSE)*K54,0)</f>
        <v>1.1039713257215783E-2</v>
      </c>
      <c r="O54" s="36" t="str">
        <f>Other_tabels!Q5</f>
        <v>Traktor</v>
      </c>
      <c r="P54" s="55"/>
      <c r="Q54" s="63" cm="1">
        <f t="array" ref="Q54">SUMPRODUCT(($D$54:$D$67=O54)*$L$54:$L$67)</f>
        <v>1.1039713257215783E-2</v>
      </c>
      <c r="R54" s="63">
        <f t="shared" ref="R54:R62" si="30">IF(O54="","0",SUMPRODUCT(($D$54:$D$67=O54)*$K$54:$K$67))</f>
        <v>5.5198566286078908E-2</v>
      </c>
      <c r="S54" s="63">
        <f>IF(O54="Traktor",0,(R54*VLOOKUP(O54,Other_tabels!Q5:T13,2,FALSE))/1000)</f>
        <v>0</v>
      </c>
      <c r="AR54" s="81"/>
      <c r="AS54" s="40"/>
      <c r="AZ54">
        <f t="shared" si="1"/>
        <v>12</v>
      </c>
      <c r="BA54" t="str">
        <f t="shared" si="2"/>
        <v>Extrac_grassclover_org</v>
      </c>
      <c r="BB54" t="s">
        <v>172</v>
      </c>
      <c r="BC54" t="str">
        <f>$B$36</f>
        <v>Brown_juice_mixed_org</v>
      </c>
      <c r="BD54" s="81" t="str">
        <f>C36</f>
        <v>Kg</v>
      </c>
      <c r="BE54" s="40">
        <f>O36</f>
        <v>0.13</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12</v>
      </c>
      <c r="BA55" t="str">
        <f t="shared" si="2"/>
        <v>Extrac_grassclover_org</v>
      </c>
      <c r="BB55" t="s">
        <v>172</v>
      </c>
      <c r="BC55" t="str">
        <f t="shared" ref="BC55:BC59" si="32">$B$36</f>
        <v>Brown_juice_mixed_org</v>
      </c>
      <c r="BD55" t="str">
        <f>$AQ$22</f>
        <v>C g/kg</v>
      </c>
      <c r="BE55" s="40">
        <f>AQ36</f>
        <v>348.01136040399115</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12</v>
      </c>
      <c r="BA56" t="str">
        <f t="shared" si="2"/>
        <v>Extrac_grassclover_org</v>
      </c>
      <c r="BB56" t="s">
        <v>172</v>
      </c>
      <c r="BC56" t="str">
        <f t="shared" si="32"/>
        <v>Brown_juice_mixed_org</v>
      </c>
      <c r="BD56" t="str">
        <f>$AR$22</f>
        <v>N g/kg</v>
      </c>
      <c r="BE56" s="40">
        <f>AR36</f>
        <v>14.407337803879184</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12</v>
      </c>
      <c r="BA57" t="str">
        <f t="shared" si="2"/>
        <v>Extrac_grassclover_org</v>
      </c>
      <c r="BB57" t="s">
        <v>172</v>
      </c>
      <c r="BC57" t="str">
        <f t="shared" si="32"/>
        <v>Brown_juice_mixed_org</v>
      </c>
      <c r="BD57" s="40" t="str">
        <f>$AS$22</f>
        <v>P g/kg</v>
      </c>
      <c r="BE57" s="40">
        <f>AS36</f>
        <v>5.8816394505984526</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12</v>
      </c>
      <c r="BA58" t="str">
        <f t="shared" si="2"/>
        <v>Extrac_grassclover_org</v>
      </c>
      <c r="BB58" t="s">
        <v>172</v>
      </c>
      <c r="BC58" t="str">
        <f t="shared" si="32"/>
        <v>Brown_juice_mixed_org</v>
      </c>
      <c r="BD58" t="str">
        <f>$AT$22</f>
        <v>K g/kg</v>
      </c>
      <c r="BE58" s="40">
        <f>AT36</f>
        <v>84.88644715508795</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12</v>
      </c>
      <c r="BA59" t="str">
        <f t="shared" si="2"/>
        <v>Extrac_grassclover_org</v>
      </c>
      <c r="BB59" t="s">
        <v>172</v>
      </c>
      <c r="BC59" t="str">
        <f t="shared" si="32"/>
        <v>Brown_juice_mixed_org</v>
      </c>
      <c r="BD59" t="str">
        <f>$AU$22</f>
        <v>BE MJ/kg</v>
      </c>
      <c r="BE59" s="40">
        <f>AU36</f>
        <v>14.748903555236069</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12</v>
      </c>
      <c r="BA60" t="str">
        <f t="shared" si="2"/>
        <v>Extrac_grassclover_org</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12</v>
      </c>
      <c r="BA61" t="str">
        <f t="shared" si="2"/>
        <v>Extrac_grassclover_org</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12</v>
      </c>
      <c r="BA62" t="str">
        <f t="shared" si="2"/>
        <v>Extrac_grassclover_org</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1.1039713257215783E-2</v>
      </c>
      <c r="R63" s="72"/>
      <c r="S63" s="73">
        <f t="shared" ref="S63" si="34">SUM(S54:S62)</f>
        <v>0</v>
      </c>
      <c r="AR63" s="40"/>
      <c r="AS63" s="40"/>
      <c r="AZ63">
        <f t="shared" si="1"/>
        <v>12</v>
      </c>
      <c r="BA63" t="str">
        <f t="shared" si="2"/>
        <v>Extrac_grassclover_org</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12</v>
      </c>
      <c r="BA64" t="str">
        <f t="shared" si="2"/>
        <v>Extrac_grassclover_org</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12</v>
      </c>
      <c r="BA65" t="str">
        <f t="shared" si="2"/>
        <v>Extrac_grassclover_org</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12</v>
      </c>
      <c r="BA66" t="str">
        <f t="shared" si="2"/>
        <v>Extrac_grassclover_org</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12</v>
      </c>
      <c r="BA67" t="str">
        <f t="shared" si="2"/>
        <v>Extrac_grassclover_org</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12</v>
      </c>
      <c r="BA68" t="str">
        <f t="shared" si="2"/>
        <v>Extrac_grassclover_org</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12</v>
      </c>
      <c r="BA69" t="str">
        <f t="shared" si="2"/>
        <v>Extrac_grassclover_org</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12</v>
      </c>
      <c r="BA70" t="str">
        <f t="shared" si="2"/>
        <v>Extrac_grassclover_org</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12</v>
      </c>
      <c r="BA71" t="str">
        <f t="shared" si="2"/>
        <v>Extrac_grassclover_org</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12</v>
      </c>
      <c r="BA72" t="str">
        <f t="shared" si="2"/>
        <v>Extrac_grassclover_org</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12</v>
      </c>
      <c r="BA73" t="str">
        <f t="shared" si="2"/>
        <v>Extrac_grassclover_org</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12</v>
      </c>
      <c r="BA74" t="str">
        <f t="shared" si="2"/>
        <v>Extrac_grassclover_org</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12</v>
      </c>
      <c r="BA75" t="str">
        <f t="shared" si="2"/>
        <v>Extrac_grassclover_org</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12</v>
      </c>
      <c r="BA76" t="str">
        <f t="shared" si="2"/>
        <v>Extrac_grassclover_org</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12</v>
      </c>
      <c r="BA77" t="str">
        <f t="shared" si="2"/>
        <v>Extrac_grassclover_org</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12</v>
      </c>
      <c r="BA78" t="str">
        <f t="shared" si="2"/>
        <v>Extrac_grassclover_org</v>
      </c>
      <c r="BB78" t="s">
        <v>162</v>
      </c>
      <c r="BC78" t="s">
        <v>162</v>
      </c>
      <c r="BD78" t="str">
        <f>I42</f>
        <v>Heat (MJ)</v>
      </c>
      <c r="BE78" s="59">
        <f>I50</f>
        <v>0</v>
      </c>
    </row>
    <row r="79" spans="1:57" x14ac:dyDescent="0.3">
      <c r="O79" s="74" t="s">
        <v>54</v>
      </c>
      <c r="P79" s="56"/>
      <c r="Q79" s="73">
        <f>SUM(Q70:Q78)</f>
        <v>0</v>
      </c>
      <c r="R79" s="73">
        <f>SUM(R70:R78)</f>
        <v>0</v>
      </c>
      <c r="AS79" s="59"/>
      <c r="AZ79">
        <f t="shared" si="1"/>
        <v>12</v>
      </c>
      <c r="BA79" t="str">
        <f t="shared" si="2"/>
        <v>Extrac_grassclover_org</v>
      </c>
      <c r="BB79" t="s">
        <v>162</v>
      </c>
      <c r="BC79" t="s">
        <v>162</v>
      </c>
      <c r="BD79" t="str">
        <f>H42</f>
        <v>EL (KWh)</v>
      </c>
      <c r="BE79" s="59">
        <f>H50</f>
        <v>0</v>
      </c>
    </row>
    <row r="80" spans="1:57" x14ac:dyDescent="0.3">
      <c r="O80" s="35"/>
      <c r="P80" s="35"/>
      <c r="Q80" s="57"/>
      <c r="R80" s="57"/>
      <c r="S80" s="57"/>
      <c r="AS80" s="59"/>
      <c r="AZ80">
        <f t="shared" si="1"/>
        <v>12</v>
      </c>
      <c r="BA80" t="str">
        <f t="shared" si="2"/>
        <v>Extrac_grassclover_org</v>
      </c>
      <c r="BB80" t="str">
        <f>$A$53</f>
        <v>Transport</v>
      </c>
      <c r="BC80" t="str">
        <f>BB80</f>
        <v>Transport</v>
      </c>
      <c r="BD80" t="str">
        <f>Q53</f>
        <v>Diesel (L)</v>
      </c>
      <c r="BE80" s="59">
        <f>Q63</f>
        <v>1.1039713257215783E-2</v>
      </c>
    </row>
    <row r="81" spans="1:57" ht="17.399999999999999" x14ac:dyDescent="0.3">
      <c r="O81" s="37" t="s">
        <v>103</v>
      </c>
      <c r="P81" s="37"/>
      <c r="Q81" s="7" t="s">
        <v>169</v>
      </c>
      <c r="AZ81">
        <f t="shared" si="1"/>
        <v>12</v>
      </c>
      <c r="BA81" t="str">
        <f t="shared" si="2"/>
        <v>Extrac_grassclover_org</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12</v>
      </c>
      <c r="BA82" t="str">
        <f t="shared" si="2"/>
        <v>Extrac_grassclover_org</v>
      </c>
      <c r="BB82" t="s">
        <v>164</v>
      </c>
      <c r="BC82" t="s">
        <v>164</v>
      </c>
      <c r="BD82" t="str">
        <f>Q69</f>
        <v>EL (KWh)</v>
      </c>
      <c r="BE82" s="59">
        <f>Q79</f>
        <v>0</v>
      </c>
    </row>
    <row r="83" spans="1:57" x14ac:dyDescent="0.3">
      <c r="A83" s="23" t="s">
        <v>92</v>
      </c>
      <c r="B83" s="49" t="s">
        <v>328</v>
      </c>
      <c r="C83" s="24">
        <v>0.159</v>
      </c>
      <c r="D83" s="16">
        <v>3.09E-2</v>
      </c>
      <c r="E83" s="16"/>
      <c r="O83" s="36" t="str">
        <f t="shared" ref="O83:O91" si="40">B83</f>
        <v>Grass_and_grass_clover_org</v>
      </c>
      <c r="P83" s="71"/>
      <c r="Q83" s="63">
        <f t="shared" ref="Q83:Q91" si="41">IF(C83="",0,VLOOKUP(O83,$B$12:$D$18,3,FALSE)*C83)</f>
        <v>0.159</v>
      </c>
      <c r="R83" s="63">
        <f t="shared" ref="R83:R91" si="42">IF(D83="",0,VLOOKUP(O83,$B$12:$D$18,3,FALSE)*D83)</f>
        <v>3.09E-2</v>
      </c>
      <c r="S83" s="63">
        <f>IF(E83="",0,VLOOKUP(O83,$B$12:$D$18,3,FALSE)*E83)</f>
        <v>0</v>
      </c>
      <c r="AZ83">
        <f t="shared" si="1"/>
        <v>12</v>
      </c>
      <c r="BA83" t="str">
        <f t="shared" si="2"/>
        <v>Extrac_grassclover_org</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12</v>
      </c>
      <c r="BA84" t="str">
        <f t="shared" si="2"/>
        <v>Extrac_grassclover_org</v>
      </c>
      <c r="BB84" t="s">
        <v>165</v>
      </c>
      <c r="BC84" t="s">
        <v>165</v>
      </c>
      <c r="BD84" t="str">
        <f>Q82</f>
        <v>Heat (MJ)</v>
      </c>
      <c r="BE84" s="59">
        <f>Q92</f>
        <v>0.159</v>
      </c>
    </row>
    <row r="85" spans="1:57" x14ac:dyDescent="0.3">
      <c r="A85" s="23" t="s">
        <v>94</v>
      </c>
      <c r="B85" s="49"/>
      <c r="C85" s="24"/>
      <c r="D85" s="16"/>
      <c r="E85" s="16"/>
      <c r="O85" s="36">
        <f t="shared" si="40"/>
        <v>0</v>
      </c>
      <c r="P85" s="55"/>
      <c r="Q85" s="63">
        <f t="shared" si="41"/>
        <v>0</v>
      </c>
      <c r="R85" s="63">
        <f t="shared" si="42"/>
        <v>0</v>
      </c>
      <c r="S85" s="63">
        <f t="shared" si="43"/>
        <v>0</v>
      </c>
      <c r="AZ85">
        <f t="shared" si="1"/>
        <v>12</v>
      </c>
      <c r="BA85" t="str">
        <f t="shared" si="2"/>
        <v>Extrac_grassclover_org</v>
      </c>
      <c r="BB85" t="s">
        <v>165</v>
      </c>
      <c r="BC85" t="s">
        <v>165</v>
      </c>
      <c r="BD85" t="str">
        <f>R82</f>
        <v>EL (KWh)</v>
      </c>
      <c r="BE85" s="59">
        <f>R92</f>
        <v>3.09E-2</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12</v>
      </c>
      <c r="BA86" t="str">
        <f t="shared" ref="BA86:BA100" si="45">$BC$21</f>
        <v>Extrac_grassclover_org</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12</v>
      </c>
      <c r="BA87" t="str">
        <f t="shared" si="45"/>
        <v>Extrac_grassclover_org</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12</v>
      </c>
      <c r="BA88" t="str">
        <f t="shared" si="45"/>
        <v>Extrac_grassclover_org</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12</v>
      </c>
      <c r="BA89" t="str">
        <f t="shared" si="45"/>
        <v>Extrac_grassclover_org</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12</v>
      </c>
      <c r="BA90" t="str">
        <f t="shared" si="45"/>
        <v>Extrac_grassclover_org</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12</v>
      </c>
      <c r="BA91" t="str">
        <f t="shared" si="45"/>
        <v>Extrac_grassclover_org</v>
      </c>
      <c r="BB91" t="s">
        <v>208</v>
      </c>
      <c r="BC91" t="str">
        <f>U38</f>
        <v>C_CH4</v>
      </c>
      <c r="BD91" t="s">
        <v>209</v>
      </c>
      <c r="BE91">
        <f>U39</f>
        <v>0</v>
      </c>
    </row>
    <row r="92" spans="1:57" x14ac:dyDescent="0.3">
      <c r="A92" s="31"/>
      <c r="O92" s="74" t="s">
        <v>54</v>
      </c>
      <c r="P92" s="56"/>
      <c r="Q92" s="73">
        <f>SUM(Q83:Q91)</f>
        <v>0.159</v>
      </c>
      <c r="R92" s="73">
        <f>SUM(R83:R91)</f>
        <v>3.09E-2</v>
      </c>
      <c r="S92" s="73">
        <f>SUM(S83:S91)</f>
        <v>0</v>
      </c>
      <c r="AZ92">
        <f t="shared" si="44"/>
        <v>12</v>
      </c>
      <c r="BA92" t="str">
        <f t="shared" si="45"/>
        <v>Extrac_grassclover_org</v>
      </c>
      <c r="BB92" t="s">
        <v>208</v>
      </c>
      <c r="BC92" t="str">
        <f>V38</f>
        <v>N_Diffust</v>
      </c>
      <c r="BD92" t="s">
        <v>209</v>
      </c>
      <c r="BE92">
        <f>V39</f>
        <v>0</v>
      </c>
    </row>
    <row r="93" spans="1:57" x14ac:dyDescent="0.3">
      <c r="AZ93">
        <f t="shared" si="44"/>
        <v>12</v>
      </c>
      <c r="BA93" t="str">
        <f t="shared" si="45"/>
        <v>Extrac_grassclover_org</v>
      </c>
      <c r="BB93" t="s">
        <v>208</v>
      </c>
      <c r="BC93" t="str">
        <f>W38</f>
        <v>N_N2O</v>
      </c>
      <c r="BD93" t="s">
        <v>209</v>
      </c>
      <c r="BE93">
        <f>W39</f>
        <v>0</v>
      </c>
    </row>
    <row r="94" spans="1:57" x14ac:dyDescent="0.3">
      <c r="A94" s="26" t="s">
        <v>111</v>
      </c>
      <c r="B94" s="48" t="s">
        <v>73</v>
      </c>
      <c r="C94" s="15" t="s">
        <v>112</v>
      </c>
      <c r="D94" s="15" t="s">
        <v>167</v>
      </c>
      <c r="E94" s="15" t="s">
        <v>163</v>
      </c>
      <c r="AZ94">
        <f t="shared" si="44"/>
        <v>12</v>
      </c>
      <c r="BA94" t="str">
        <f t="shared" si="45"/>
        <v>Extrac_grassclover_org</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12</v>
      </c>
      <c r="BA95" t="str">
        <f t="shared" si="45"/>
        <v>Extrac_grassclover_org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12</v>
      </c>
      <c r="BA96" t="str">
        <f t="shared" si="45"/>
        <v>Extrac_grassclover_org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12</v>
      </c>
      <c r="BA97" t="str">
        <f t="shared" si="45"/>
        <v>Extrac_grassclover_org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12</v>
      </c>
      <c r="BA98" t="str">
        <f t="shared" si="45"/>
        <v>Extrac_grassclover_org</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12</v>
      </c>
      <c r="BA99" t="str">
        <f t="shared" si="45"/>
        <v>Extrac_grassclover_org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12</v>
      </c>
      <c r="BA100" t="str">
        <f t="shared" si="45"/>
        <v>Extrac_grassclover_org</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0.159</v>
      </c>
      <c r="D109" s="104">
        <f>Q79+R92+D104</f>
        <v>3.09E-2</v>
      </c>
      <c r="E109" s="104">
        <f>Q63+R79+S92+E104</f>
        <v>1.1039713257215783E-2</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00000000-0002-0000-04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400-000001000000}">
          <x14:formula1>
            <xm:f>Other_tabels!$I$5:$I$12</xm:f>
          </x14:formula1>
          <xm:sqref>C43:C49</xm:sqref>
        </x14:dataValidation>
        <x14:dataValidation type="list" allowBlank="1" showInputMessage="1" showErrorMessage="1" xr:uid="{00000000-0002-0000-0400-000002000000}">
          <x14:formula1>
            <xm:f>'Processed products'!$Z$5:$Z$104</xm:f>
          </x14:formula1>
          <xm:sqref>B43:B49</xm:sqref>
        </x14:dataValidation>
        <x14:dataValidation type="list" allowBlank="1" showInputMessage="1" showErrorMessage="1" xr:uid="{00000000-0002-0000-0400-000003000000}">
          <x14:formula1>
            <xm:f>'Diesel consumption for field op'!$B$4:$B$78</xm:f>
          </x14:formula1>
          <xm:sqref>C95:C103</xm:sqref>
        </x14:dataValidation>
        <x14:dataValidation type="list" allowBlank="1" showInputMessage="1" showErrorMessage="1" xr:uid="{00000000-0002-0000-0400-000004000000}">
          <x14:formula1>
            <xm:f>Other_tabels!$X$5:$X$22</xm:f>
          </x14:formula1>
          <xm:sqref>C70:C78</xm:sqref>
        </x14:dataValidation>
        <x14:dataValidation type="list" allowBlank="1" showInputMessage="1" showErrorMessage="1" xr:uid="{00000000-0002-0000-0400-000006000000}">
          <x14:formula1>
            <xm:f>Other_tabels!$A$5:$A$50</xm:f>
          </x14:formula1>
          <xm:sqref>C19 C21</xm:sqref>
        </x14:dataValidation>
        <x14:dataValidation type="list" allowBlank="1" showInputMessage="1" showErrorMessage="1" xr:uid="{00000000-0002-0000-0400-000007000000}">
          <x14:formula1>
            <xm:f>Biomass_pool_output_Field_modul!$A$3:$A$100</xm:f>
          </x14:formula1>
          <xm:sqref>B12:B18</xm:sqref>
        </x14:dataValidation>
        <x14:dataValidation type="list" allowBlank="1" showInputMessage="1" showErrorMessage="1" xr:uid="{00000000-0002-0000-0400-000008000000}">
          <x14:formula1>
            <xm:f>Other_tabels!$Q$5:$Q$13</xm:f>
          </x14:formula1>
          <xm:sqref>D54:D68</xm:sqref>
        </x14:dataValidation>
        <x14:dataValidation type="list" allowBlank="1" showInputMessage="1" showErrorMessage="1" xr:uid="{00000000-0002-0000-0400-000009000000}">
          <x14:formula1>
            <xm:f>Other_tabels!$V$5:$V$6</xm:f>
          </x14:formula1>
          <xm:sqref>E54:E68</xm:sqref>
        </x14:dataValidation>
        <x14:dataValidation type="list" allowBlank="1" showInputMessage="1" showErrorMessage="1" xr:uid="{00000000-0002-0000-0400-000005000000}">
          <x14:formula1>
            <xm:f>'Processed products'!$B$5:$B$103</xm:f>
          </x14:formula1>
          <xm:sqref>B23:B30</xm:sqref>
        </x14:dataValidation>
        <x14:dataValidation type="list" allowBlank="1" showInputMessage="1" showErrorMessage="1" xr:uid="{00000000-0002-0000-0400-00000A000000}">
          <x14:formula1>
            <xm:f>'Processed products'!$AJ$5:$AJ$239</xm:f>
          </x14:formula1>
          <xm:sqref>B33:B38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950E-0988-4290-8192-9D595E757B55}">
  <sheetPr>
    <tabColor theme="5" tint="0.79998168889431442"/>
  </sheetPr>
  <dimension ref="A1:BE109"/>
  <sheetViews>
    <sheetView topLeftCell="E13" workbookViewId="0">
      <selection activeCell="I23" sqref="I23:M23"/>
    </sheetView>
  </sheetViews>
  <sheetFormatPr defaultRowHeight="14.4" x14ac:dyDescent="0.3"/>
  <cols>
    <col min="1" max="1" width="36.88671875" customWidth="1"/>
    <col min="2" max="2" width="40.21875" bestFit="1" customWidth="1"/>
    <col min="3" max="3" width="22.109375" customWidth="1"/>
    <col min="4" max="4" width="18" bestFit="1" customWidth="1"/>
    <col min="5" max="5" width="40.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t="s">
        <v>658</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657</v>
      </c>
      <c r="C5" s="225"/>
      <c r="E5" s="10"/>
      <c r="F5" s="10">
        <v>1</v>
      </c>
      <c r="G5" s="10"/>
      <c r="H5" s="10"/>
      <c r="I5" s="10"/>
      <c r="J5" s="10"/>
      <c r="K5" s="10"/>
      <c r="L5" s="10"/>
      <c r="M5" s="10"/>
    </row>
    <row r="6" spans="1:24" x14ac:dyDescent="0.3">
      <c r="A6" s="20" t="s">
        <v>3</v>
      </c>
      <c r="B6" s="224" t="s">
        <v>326</v>
      </c>
      <c r="C6" s="225"/>
    </row>
    <row r="7" spans="1:24" ht="14.4" customHeight="1" x14ac:dyDescent="0.3">
      <c r="A7" s="218" t="s">
        <v>53</v>
      </c>
      <c r="B7" s="219" t="s">
        <v>659</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660</v>
      </c>
      <c r="C12" s="34" t="s">
        <v>33</v>
      </c>
      <c r="D12" s="11">
        <v>1</v>
      </c>
      <c r="Q12" s="66">
        <f>(IF($B12="","0",VLOOKUP($B12,Biomass_pool_output_Field_modul!$A$3:$G$100,7,FALSE)))</f>
        <v>210</v>
      </c>
      <c r="R12" s="55"/>
      <c r="S12" s="34">
        <f>(IF($B12="","0",VLOOKUP($B12,Biomass_pool_output_Field_modul!$A$3:$F$100,2,FALSE)))*D12</f>
        <v>450</v>
      </c>
      <c r="T12" s="34">
        <f>(IF($B12="","0",VLOOKUP($B12,Biomass_pool_output_Field_modul!$A$3:$F$100,3,FALSE)))*D12</f>
        <v>29.44</v>
      </c>
      <c r="U12" s="34">
        <f>(IF($B12="","0",VLOOKUP($B12,Biomass_pool_output_Field_modul!$A$3:$F$100,4,FALSE)))*D12</f>
        <v>2.8</v>
      </c>
      <c r="V12" s="34">
        <f>(IF($B12="","0",VLOOKUP($B12,Biomass_pool_output_Field_modul!$A$3:$F$100,5,FALSE)))*D12</f>
        <v>28</v>
      </c>
      <c r="W12" s="34">
        <f>(IF($B12="","0",VLOOKUP($B12,Biomass_pool_output_Field_modul!$A$3:$F$100,6,FALSE)))*D12</f>
        <v>18.399999999999999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210</v>
      </c>
      <c r="R20" s="55"/>
      <c r="S20" s="34">
        <f>SUM(S12:S18)</f>
        <v>450</v>
      </c>
      <c r="T20" s="34">
        <f>SUM(T12:T18)</f>
        <v>29.44</v>
      </c>
      <c r="U20" s="34">
        <f>SUM(U12:U18)</f>
        <v>2.8</v>
      </c>
      <c r="V20" s="34">
        <f t="shared" ref="V20:W20" si="0">SUM(V12:V18)</f>
        <v>28</v>
      </c>
      <c r="W20" s="34">
        <f t="shared" si="0"/>
        <v>18.399999999999999</v>
      </c>
      <c r="BB20" t="str">
        <f>A4</f>
        <v>ID-nummer</v>
      </c>
      <c r="BC20" t="str">
        <f>B4</f>
        <v>L9</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Extrac_ProteinGrassclover_conv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t="str">
        <f t="shared" ref="AZ22:AZ85" si="1">$BC$20</f>
        <v>L9</v>
      </c>
      <c r="BA22" t="str">
        <f t="shared" ref="BA22:BA85" si="2">$BC$21</f>
        <v>Extrac_ProteinGrassclover_conv</v>
      </c>
      <c r="BB22" t="s">
        <v>73</v>
      </c>
      <c r="BC22" t="str">
        <f t="shared" ref="BC22" si="3">$B$12</f>
        <v>Protein_grass_clover_biorefinery_conv</v>
      </c>
      <c r="BD22" t="str">
        <f t="shared" ref="BD22:BE28" si="4">C12</f>
        <v>Kg</v>
      </c>
      <c r="BE22">
        <f t="shared" si="4"/>
        <v>1</v>
      </c>
    </row>
    <row r="23" spans="1:57" x14ac:dyDescent="0.3">
      <c r="A23" s="23" t="s">
        <v>145</v>
      </c>
      <c r="B23" s="24" t="s">
        <v>688</v>
      </c>
      <c r="C23" s="34" t="s">
        <v>33</v>
      </c>
      <c r="D23" s="65">
        <v>4.0000000000000001E-3</v>
      </c>
      <c r="E23" s="36" t="str">
        <f>IF(B23="","",VLOOKUP(B23,'Processed products'!$B$5:$E$103,2,FALSE))</f>
        <v>Human_food_protein_grass_conv</v>
      </c>
      <c r="F23" s="36" t="str">
        <f>IF(B23="","",VLOOKUP(B23,'Processed products'!$B$5:$E$103,3,FALSE))</f>
        <v>Human_food_protein</v>
      </c>
      <c r="G23" s="36" t="str">
        <f>IF(B23="","",VLOOKUP(B23,'Processed products'!$B$5:$E$103,4,FALSE))</f>
        <v>Exit_model</v>
      </c>
      <c r="I23" s="16">
        <f>IF($B23="",0,AK23/S$20)</f>
        <v>4.6292444444444442E-3</v>
      </c>
      <c r="J23" s="16">
        <f t="shared" ref="J23:M29" si="5">IF($B23="",0,AL23/T$20)</f>
        <v>1.2804347826086955E-2</v>
      </c>
      <c r="K23" s="16">
        <f t="shared" si="5"/>
        <v>7.7000000000000002E-3</v>
      </c>
      <c r="L23" s="16">
        <f t="shared" si="5"/>
        <v>3.4100000000000003E-3</v>
      </c>
      <c r="M23" s="16">
        <f t="shared" si="5"/>
        <v>3.5239130434782614E-3</v>
      </c>
      <c r="O23" s="64">
        <f t="shared" ref="O23:O29" si="6">D23*$D$20</f>
        <v>4.0000000000000001E-3</v>
      </c>
      <c r="P23" s="31"/>
      <c r="Q23" s="66" t="str">
        <f>(IF($B23="","",VLOOKUP($B23,'Processed products'!$B$5:$O$103,4,FALSE)))</f>
        <v>Exit_model</v>
      </c>
      <c r="R23" s="55"/>
      <c r="S23" s="34">
        <f>(IF($B23="","",VLOOKUP($B23,'Processed products'!$B$5:$O$103,9,FALSE)))</f>
        <v>520.79</v>
      </c>
      <c r="T23" s="34">
        <f>(IF($B23="","",VLOOKUP($B23,'Processed products'!$B$5:$O$103,10,FALSE)))</f>
        <v>94.24</v>
      </c>
      <c r="U23" s="34">
        <f>(IF($B23="","",VLOOKUP($B23,'Processed products'!$B$5:$O$103,11,FALSE)))</f>
        <v>5.39</v>
      </c>
      <c r="V23" s="34">
        <f>(IF($B23="","",VLOOKUP($B23,'Processed products'!$B$5:$O$103,12,FALSE)))</f>
        <v>23.87</v>
      </c>
      <c r="W23" s="34">
        <f>(IF($B23="","",VLOOKUP($B23,'Processed products'!$B$5:$O$103,13,FALSE)))</f>
        <v>16.21</v>
      </c>
      <c r="AK23" s="42">
        <f>IF(D23="",0,$D23*S23)</f>
        <v>2.0831599999999999</v>
      </c>
      <c r="AL23" s="42">
        <f>IF(D23="",0,$D23*T23)</f>
        <v>0.37695999999999996</v>
      </c>
      <c r="AM23" s="42">
        <f>IF(D23="",0,$D23*U23)</f>
        <v>2.1559999999999999E-2</v>
      </c>
      <c r="AN23" s="42">
        <f>IF(D23="",0,$D23*V23)</f>
        <v>9.5480000000000009E-2</v>
      </c>
      <c r="AO23" s="42">
        <f>IF(D23="",0,$D23*W23)</f>
        <v>6.4840000000000009E-2</v>
      </c>
      <c r="AU23" s="40"/>
      <c r="AZ23" t="str">
        <f t="shared" si="1"/>
        <v>L9</v>
      </c>
      <c r="BA23" t="str">
        <f t="shared" si="2"/>
        <v>Extrac_ProteinGrassclover_conv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t="str">
        <f t="shared" si="1"/>
        <v>L9</v>
      </c>
      <c r="BA24" t="str">
        <f t="shared" si="2"/>
        <v>Extrac_ProteinGrassclover_conv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t="str">
        <f t="shared" si="1"/>
        <v>L9</v>
      </c>
      <c r="BA25" t="str">
        <f t="shared" si="2"/>
        <v>Extrac_ProteinGrassclover_conv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t="str">
        <f t="shared" si="1"/>
        <v>L9</v>
      </c>
      <c r="BA26" t="str">
        <f t="shared" si="2"/>
        <v>Extrac_ProteinGrassclover_conv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t="str">
        <f t="shared" si="1"/>
        <v>L9</v>
      </c>
      <c r="BA27" t="str">
        <f t="shared" si="2"/>
        <v>Extrac_ProteinGrassclover_conv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t="str">
        <f t="shared" si="1"/>
        <v>L9</v>
      </c>
      <c r="BA28" t="str">
        <f t="shared" si="2"/>
        <v>Extrac_ProteinGrassclover_conv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t="str">
        <f t="shared" si="1"/>
        <v>L9</v>
      </c>
      <c r="BA29" t="str">
        <f t="shared" si="2"/>
        <v>Extrac_ProteinGrassclover_conv</v>
      </c>
      <c r="BB29" t="s">
        <v>171</v>
      </c>
      <c r="BC29" t="str">
        <f>$B$23</f>
        <v>White_protein_ProteinGrassClover_conv</v>
      </c>
      <c r="BD29" t="str">
        <f>C23</f>
        <v>Kg</v>
      </c>
      <c r="BE29" s="81">
        <f>O23</f>
        <v>4.0000000000000001E-3</v>
      </c>
    </row>
    <row r="30" spans="1:57" x14ac:dyDescent="0.3">
      <c r="A30" s="41" t="s">
        <v>60</v>
      </c>
      <c r="B30" s="50"/>
      <c r="C30" s="34" t="s">
        <v>33</v>
      </c>
      <c r="D30" s="63">
        <f>SUM(D23:D29)</f>
        <v>4.0000000000000001E-3</v>
      </c>
      <c r="E30" s="30"/>
      <c r="I30" s="42">
        <f>SUM(I23:I29)</f>
        <v>4.6292444444444442E-3</v>
      </c>
      <c r="J30" s="42">
        <f t="shared" ref="J30:M30" si="15">SUM(J23:J29)</f>
        <v>1.2804347826086955E-2</v>
      </c>
      <c r="K30" s="42">
        <f t="shared" si="15"/>
        <v>7.7000000000000002E-3</v>
      </c>
      <c r="L30" s="42">
        <f t="shared" si="15"/>
        <v>3.4100000000000003E-3</v>
      </c>
      <c r="M30" s="42">
        <f t="shared" si="15"/>
        <v>3.5239130434782614E-3</v>
      </c>
      <c r="O30" s="64">
        <f>SUM(O23:O29)</f>
        <v>4.0000000000000001E-3</v>
      </c>
      <c r="P30" s="31"/>
      <c r="AK30" s="42">
        <f>SUM(AK23:AK29)</f>
        <v>2.0831599999999999</v>
      </c>
      <c r="AL30" s="42">
        <f t="shared" ref="AL30:AO30" si="16">SUM(AL23:AL29)</f>
        <v>0.37695999999999996</v>
      </c>
      <c r="AM30" s="42">
        <f t="shared" si="16"/>
        <v>2.1559999999999999E-2</v>
      </c>
      <c r="AN30" s="42">
        <f t="shared" si="16"/>
        <v>9.5480000000000009E-2</v>
      </c>
      <c r="AO30" s="42">
        <f t="shared" si="16"/>
        <v>6.4840000000000009E-2</v>
      </c>
      <c r="AZ30" t="str">
        <f t="shared" si="1"/>
        <v>L9</v>
      </c>
      <c r="BA30" t="str">
        <f t="shared" si="2"/>
        <v>Extrac_ProteinGrassclover_conv</v>
      </c>
      <c r="BB30" t="s">
        <v>171</v>
      </c>
      <c r="BC30">
        <f>$B$24</f>
        <v>0</v>
      </c>
      <c r="BD30" t="str">
        <f t="shared" ref="BD30:BD35" si="17">C23</f>
        <v>Kg</v>
      </c>
      <c r="BE30" s="81">
        <f t="shared" ref="BE30:BE35" si="18">O23</f>
        <v>4.0000000000000001E-3</v>
      </c>
    </row>
    <row r="31" spans="1:57" x14ac:dyDescent="0.3">
      <c r="Y31" s="68"/>
      <c r="Z31" s="68"/>
      <c r="AA31" s="68"/>
      <c r="AB31" s="68"/>
      <c r="AC31" s="68"/>
      <c r="AS31" s="81"/>
      <c r="AZ31" t="str">
        <f t="shared" si="1"/>
        <v>L9</v>
      </c>
      <c r="BA31" t="str">
        <f t="shared" si="2"/>
        <v>Extrac_ProteinGrassclover_conv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t="str">
        <f t="shared" si="1"/>
        <v>L9</v>
      </c>
      <c r="BA32" t="str">
        <f t="shared" si="2"/>
        <v>Extrac_ProteinGrassclover_conv</v>
      </c>
      <c r="BB32" t="s">
        <v>171</v>
      </c>
      <c r="BC32">
        <f>$B$26</f>
        <v>0</v>
      </c>
      <c r="BD32" t="str">
        <f t="shared" si="17"/>
        <v>Kg</v>
      </c>
      <c r="BE32" s="81">
        <f t="shared" si="18"/>
        <v>0</v>
      </c>
    </row>
    <row r="33" spans="1:57" x14ac:dyDescent="0.3">
      <c r="A33" s="23" t="s">
        <v>430</v>
      </c>
      <c r="B33" s="24" t="s">
        <v>68</v>
      </c>
      <c r="C33" s="34" t="s">
        <v>33</v>
      </c>
      <c r="D33" s="65">
        <v>0.16600000000000001</v>
      </c>
      <c r="E33" s="34" t="str">
        <f>IF(B33="","",VLOOKUP(B33,'Processed products'!$AJ$5:$AM$239,2,FALSE))</f>
        <v>Protein_1_conv</v>
      </c>
      <c r="F33" s="34" t="str">
        <f>IF(B33="","",VLOOKUP(B33,'Processed products'!$AJ$5:$AM$239,3,FALSE))</f>
        <v>Moden</v>
      </c>
      <c r="G33" s="34" t="str">
        <f>IF(B33="","",VLOOKUP(B33,'Processed products'!$AJ$5:$AM$239,4,FALSE))</f>
        <v>Forarbejdet</v>
      </c>
      <c r="I33" s="173">
        <f>IF($B33="","",1-I30-SUM(I34:I39))</f>
        <v>0.20947355093588138</v>
      </c>
      <c r="J33" s="173">
        <f t="shared" ref="J33:M33" si="19">IF($B33="","",1-J30-SUM(J34:J39))</f>
        <v>0.54592529509061249</v>
      </c>
      <c r="K33" s="173">
        <f t="shared" si="19"/>
        <v>0.28120013094635066</v>
      </c>
      <c r="L33" s="173">
        <f t="shared" si="19"/>
        <v>0.16505697596752611</v>
      </c>
      <c r="M33" s="173">
        <f t="shared" si="19"/>
        <v>0.17821245059288549</v>
      </c>
      <c r="O33" s="64">
        <f t="shared" ref="O33:O37" si="20">D33*$D$20</f>
        <v>0.16600000000000001</v>
      </c>
      <c r="P33" s="59"/>
      <c r="Q33" s="66">
        <f>(IF($B33="","",VLOOKUP($B33,'Processed products'!AJ4:AN238,5,FALSE)))</f>
        <v>900</v>
      </c>
      <c r="AK33" s="42">
        <f>IF($D33="","",(S20*I33))</f>
        <v>94.263097921146624</v>
      </c>
      <c r="AL33" s="42">
        <f>IF($D33="","",(T20*J33))</f>
        <v>16.072040687467634</v>
      </c>
      <c r="AM33" s="42">
        <f>IF($D33="","",(U20*K33))</f>
        <v>0.78736036664978182</v>
      </c>
      <c r="AN33" s="42">
        <f>IF($D33="","",(V20*L33))</f>
        <v>4.6215953270907306</v>
      </c>
      <c r="AO33" s="42">
        <f>IF($D33="","",(W20*M33))</f>
        <v>3.2791090909090927</v>
      </c>
      <c r="AQ33" s="62">
        <f>IF($D33="","",(1/$O33)*AK33)</f>
        <v>567.84998747678685</v>
      </c>
      <c r="AR33" s="62">
        <f t="shared" ref="AQ33:AU39" si="21">IF($D33="","",(1/$O33)*AL33)</f>
        <v>96.819522213660434</v>
      </c>
      <c r="AS33" s="62">
        <f t="shared" si="21"/>
        <v>4.7431347388541072</v>
      </c>
      <c r="AT33" s="62">
        <f t="shared" si="21"/>
        <v>27.840935705365844</v>
      </c>
      <c r="AU33" s="62">
        <f t="shared" si="21"/>
        <v>19.75366922234393</v>
      </c>
      <c r="AZ33" t="str">
        <f t="shared" si="1"/>
        <v>L9</v>
      </c>
      <c r="BA33" t="str">
        <f t="shared" si="2"/>
        <v>Extrac_ProteinGrassclover_conv</v>
      </c>
      <c r="BB33" t="s">
        <v>171</v>
      </c>
      <c r="BC33">
        <f>$B$27</f>
        <v>0</v>
      </c>
      <c r="BD33" t="str">
        <f t="shared" si="17"/>
        <v>Kg</v>
      </c>
      <c r="BE33" s="81">
        <f t="shared" si="18"/>
        <v>0</v>
      </c>
    </row>
    <row r="34" spans="1:57" x14ac:dyDescent="0.3">
      <c r="A34" s="23" t="s">
        <v>153</v>
      </c>
      <c r="B34" s="24"/>
      <c r="C34" s="34" t="s">
        <v>33</v>
      </c>
      <c r="D34" s="65"/>
      <c r="E34" s="34" t="str">
        <f>IF(B34="","",VLOOKUP(B34,'Processed products'!$AJ$5:$AM$239,2,FALSE))</f>
        <v/>
      </c>
      <c r="F34" s="34" t="str">
        <f>IF(B34="","",VLOOKUP(B34,'Processed products'!$AJ$5:$AM$239,3,FALSE))</f>
        <v/>
      </c>
      <c r="G34" s="34" t="str">
        <f>IF(B34="","",VLOOKUP(B34,'Processed products'!$AJ$5:$AM$239,4,FALSE))</f>
        <v/>
      </c>
      <c r="I34" s="76"/>
      <c r="J34" s="76"/>
      <c r="K34" s="76"/>
      <c r="L34" s="76"/>
      <c r="M34" s="76"/>
      <c r="O34" s="64">
        <f t="shared" si="20"/>
        <v>0</v>
      </c>
      <c r="P34" s="59"/>
      <c r="Q34" s="66" t="str">
        <f>(IF($B34="","",VLOOKUP($B34,'Processed products'!AJ5:AN239,5,FALSE)))</f>
        <v/>
      </c>
      <c r="AK34" s="42" t="str">
        <f>IF($D34="","",(S20*I34))</f>
        <v/>
      </c>
      <c r="AL34" s="42" t="str">
        <f>IF($D34="","",(T20*J34))</f>
        <v/>
      </c>
      <c r="AM34" s="42" t="str">
        <f>IF($D34="","",(U20*K34))</f>
        <v/>
      </c>
      <c r="AN34" s="42" t="str">
        <f>IF($D34="","",(V20*L34))</f>
        <v/>
      </c>
      <c r="AO34" s="42" t="str">
        <f>IF($D34="","",(W20*M34))</f>
        <v/>
      </c>
      <c r="AQ34" s="62" t="str">
        <f t="shared" si="21"/>
        <v/>
      </c>
      <c r="AR34" s="62" t="str">
        <f t="shared" si="21"/>
        <v/>
      </c>
      <c r="AS34" s="62" t="str">
        <f t="shared" si="21"/>
        <v/>
      </c>
      <c r="AT34" s="62" t="str">
        <f t="shared" si="21"/>
        <v/>
      </c>
      <c r="AU34" s="62" t="str">
        <f t="shared" si="21"/>
        <v/>
      </c>
      <c r="AZ34" t="str">
        <f t="shared" si="1"/>
        <v>L9</v>
      </c>
      <c r="BA34" t="str">
        <f t="shared" si="2"/>
        <v>Extrac_ProteinGrassclover_conv</v>
      </c>
      <c r="BB34" t="s">
        <v>171</v>
      </c>
      <c r="BC34">
        <f>$B$28</f>
        <v>0</v>
      </c>
      <c r="BD34" t="str">
        <f t="shared" si="17"/>
        <v>Kg</v>
      </c>
      <c r="BE34" s="81">
        <f t="shared" si="18"/>
        <v>0</v>
      </c>
    </row>
    <row r="35" spans="1:57" ht="15" thickBot="1" x14ac:dyDescent="0.35">
      <c r="A35" s="23" t="s">
        <v>154</v>
      </c>
      <c r="B35" s="24" t="s">
        <v>661</v>
      </c>
      <c r="C35" s="34" t="s">
        <v>33</v>
      </c>
      <c r="D35" s="65">
        <v>0.7</v>
      </c>
      <c r="E35" s="34" t="str">
        <f>IF(B35="","",VLOOKUP(B35,'Processed products'!$AJ$5:$AM$239,2,FALSE))</f>
        <v>Pulp_ProteinGrassClover_biorefinery_conv</v>
      </c>
      <c r="F35" s="34" t="str">
        <f>IF(B35="","",VLOOKUP(B35,'Processed products'!$AJ$5:$AM$239,3,FALSE))</f>
        <v>Grøn</v>
      </c>
      <c r="G35" s="34" t="str">
        <f>IF(B35="","",VLOOKUP(B35,'Processed products'!$AJ$5:$AM$239,4,FALSE))</f>
        <v>Grøn</v>
      </c>
      <c r="I35" s="76">
        <v>0.68536058939185451</v>
      </c>
      <c r="J35" s="76">
        <v>0.37065783215072562</v>
      </c>
      <c r="K35" s="76">
        <v>0.4990381338432916</v>
      </c>
      <c r="L35" s="76">
        <v>0.43114857762474246</v>
      </c>
      <c r="M35" s="76">
        <v>0.70226363636363631</v>
      </c>
      <c r="O35" s="64">
        <f t="shared" si="20"/>
        <v>0.7</v>
      </c>
      <c r="P35" s="59"/>
      <c r="Q35" s="66">
        <f>(IF($B35="","",VLOOKUP($B35,'Processed products'!AJ6:AN240,5,FALSE)))</f>
        <v>337</v>
      </c>
      <c r="AK35" s="42">
        <f>IF($D35="","",(S20*I35))</f>
        <v>308.41226522633451</v>
      </c>
      <c r="AL35" s="42">
        <f>IF($D35="","",(T20*J35))</f>
        <v>10.912166578517363</v>
      </c>
      <c r="AM35" s="42">
        <f>IF($D35="","",(U20*K35))</f>
        <v>1.3973067747612165</v>
      </c>
      <c r="AN35" s="42">
        <f>IF($D35="","",(V20*L35))</f>
        <v>12.072160173492788</v>
      </c>
      <c r="AO35" s="42">
        <f>IF($D35="","",(W20*M35))</f>
        <v>12.921650909090907</v>
      </c>
      <c r="AQ35" s="62">
        <f t="shared" si="21"/>
        <v>440.58895032333504</v>
      </c>
      <c r="AR35" s="62">
        <f t="shared" si="21"/>
        <v>15.588809397881947</v>
      </c>
      <c r="AS35" s="62">
        <f t="shared" si="21"/>
        <v>1.9961525353731664</v>
      </c>
      <c r="AT35" s="62">
        <f t="shared" si="21"/>
        <v>17.245943104989699</v>
      </c>
      <c r="AU35" s="62">
        <f t="shared" si="21"/>
        <v>18.459501298701298</v>
      </c>
      <c r="AZ35" t="str">
        <f t="shared" si="1"/>
        <v>L9</v>
      </c>
      <c r="BA35" t="str">
        <f t="shared" si="2"/>
        <v>Extrac_ProteinGrassclover_conv</v>
      </c>
      <c r="BB35" t="s">
        <v>171</v>
      </c>
      <c r="BC35">
        <f>$B$29</f>
        <v>0</v>
      </c>
      <c r="BD35" t="str">
        <f t="shared" si="17"/>
        <v>Kg</v>
      </c>
      <c r="BE35" s="81">
        <f t="shared" si="18"/>
        <v>0</v>
      </c>
    </row>
    <row r="36" spans="1:57" ht="16.2" thickBot="1" x14ac:dyDescent="0.35">
      <c r="A36" s="23" t="s">
        <v>155</v>
      </c>
      <c r="B36" s="24" t="s">
        <v>70</v>
      </c>
      <c r="C36" s="34" t="s">
        <v>33</v>
      </c>
      <c r="D36" s="65">
        <v>0.13</v>
      </c>
      <c r="E36" s="34" t="str">
        <f>IF(B36="","",VLOOKUP(B36,'Processed products'!$AJ$5:$AM$239,2,FALSE))</f>
        <v>Plant_slurry_conv</v>
      </c>
      <c r="F36" s="34" t="str">
        <f>IF(B36="","",VLOOKUP(B36,'Processed products'!$AJ$5:$AM$239,3,FALSE))</f>
        <v>Plant_organic_ferti_conv</v>
      </c>
      <c r="G36" s="34" t="str">
        <f>IF(B36="","",VLOOKUP(B36,'Processed products'!$AJ$5:$AM$239,4,FALSE))</f>
        <v>Field_application</v>
      </c>
      <c r="I36" s="76">
        <v>0.10053661522781968</v>
      </c>
      <c r="J36" s="76">
        <v>7.0612524932574902E-2</v>
      </c>
      <c r="K36" s="76">
        <v>0.2120617352103577</v>
      </c>
      <c r="L36" s="76">
        <v>0.40038444640773135</v>
      </c>
      <c r="M36" s="76">
        <v>0.11600000000000001</v>
      </c>
      <c r="O36" s="64">
        <f t="shared" si="20"/>
        <v>0.13</v>
      </c>
      <c r="P36" s="59"/>
      <c r="Q36" s="66">
        <f>(IF($B36="","",VLOOKUP($B36,'Processed products'!AJ7:AN241,5,FALSE)))</f>
        <v>45</v>
      </c>
      <c r="S36" s="98" t="s">
        <v>236</v>
      </c>
      <c r="T36" s="99"/>
      <c r="U36" s="99"/>
      <c r="V36" s="99"/>
      <c r="W36" s="99"/>
      <c r="X36" s="99"/>
      <c r="Y36" s="99"/>
      <c r="Z36" s="99"/>
      <c r="AA36" s="99"/>
      <c r="AB36" s="99"/>
      <c r="AC36" s="99"/>
      <c r="AD36" s="100"/>
      <c r="AK36" s="42">
        <f>IF($D36="","",(S20*I36))</f>
        <v>45.241476852518851</v>
      </c>
      <c r="AL36" s="42">
        <f>IF($D36="","",(T20*J36))</f>
        <v>2.078832734015005</v>
      </c>
      <c r="AM36" s="42">
        <f>IF($D36="","",(U20*K36))</f>
        <v>0.59377285858900153</v>
      </c>
      <c r="AN36" s="42">
        <f>IF($D36="","",(V20*L36))</f>
        <v>11.210764499416477</v>
      </c>
      <c r="AO36" s="42">
        <f>IF($D36="","",(W20*M36))</f>
        <v>2.1343999999999999</v>
      </c>
      <c r="AQ36" s="62">
        <f t="shared" si="21"/>
        <v>348.01136040399115</v>
      </c>
      <c r="AR36" s="62">
        <f t="shared" si="21"/>
        <v>15.991021030884653</v>
      </c>
      <c r="AS36" s="62">
        <f t="shared" si="21"/>
        <v>4.5674835276077035</v>
      </c>
      <c r="AT36" s="62">
        <f t="shared" si="21"/>
        <v>86.236649995511357</v>
      </c>
      <c r="AU36" s="62">
        <f t="shared" si="21"/>
        <v>16.418461538461536</v>
      </c>
      <c r="AZ36" t="str">
        <f t="shared" si="1"/>
        <v>L9</v>
      </c>
      <c r="BA36" t="str">
        <f t="shared" si="2"/>
        <v>Extrac_ProteinGrassclover_conv</v>
      </c>
      <c r="BB36" t="s">
        <v>172</v>
      </c>
      <c r="BC36" t="str">
        <f t="shared" ref="BC36:BC41" si="22">$B$33</f>
        <v>Protein_concentrate_mixed_conv</v>
      </c>
      <c r="BD36" t="str">
        <f>C33</f>
        <v>Kg</v>
      </c>
      <c r="BE36" s="81">
        <f>O33</f>
        <v>0.16600000000000001</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t="str">
        <f t="shared" si="1"/>
        <v>L9</v>
      </c>
      <c r="BA37" t="str">
        <f t="shared" si="2"/>
        <v>Extrac_ProteinGrassclover_conv</v>
      </c>
      <c r="BB37" t="s">
        <v>172</v>
      </c>
      <c r="BC37" t="str">
        <f t="shared" si="22"/>
        <v>Protein_concentrate_mixed_conv</v>
      </c>
      <c r="BD37" t="str">
        <f>$AQ$22</f>
        <v>C g/kg</v>
      </c>
      <c r="BE37" s="40">
        <f>AQ33</f>
        <v>567.84998747678685</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t="str">
        <f t="shared" si="1"/>
        <v>L9</v>
      </c>
      <c r="BA38" t="str">
        <f t="shared" si="2"/>
        <v>Extrac_ProteinGrassclover_conv</v>
      </c>
      <c r="BB38" t="s">
        <v>172</v>
      </c>
      <c r="BC38" t="str">
        <f t="shared" si="22"/>
        <v>Protein_concentrate_mixed_conv</v>
      </c>
      <c r="BD38" t="str">
        <f>$AR$22</f>
        <v>N g/kg</v>
      </c>
      <c r="BE38" s="40">
        <f>AR33</f>
        <v>96.819522213660434</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t="str">
        <f t="shared" si="1"/>
        <v>L9</v>
      </c>
      <c r="BA39" t="str">
        <f t="shared" si="2"/>
        <v>Extrac_ProteinGrassclover_conv</v>
      </c>
      <c r="BB39" t="s">
        <v>172</v>
      </c>
      <c r="BC39" t="str">
        <f t="shared" si="22"/>
        <v>Protein_concentrate_mixed_conv</v>
      </c>
      <c r="BD39" s="40" t="str">
        <f>$AS$22</f>
        <v>P g/kg</v>
      </c>
      <c r="BE39" s="40">
        <f>AS33</f>
        <v>4.7431347388541072</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1.0000000000000002</v>
      </c>
      <c r="N40" s="60" t="s">
        <v>54</v>
      </c>
      <c r="O40" s="64">
        <f>SUM(O30,O33:O39)</f>
        <v>1</v>
      </c>
      <c r="P40" s="59"/>
      <c r="AK40" s="42">
        <f>SUM(AK33:AK39)</f>
        <v>447.91683999999998</v>
      </c>
      <c r="AL40" s="42">
        <f t="shared" ref="AL40:AO40" si="24">SUM(AL33:AL39)</f>
        <v>29.063040000000004</v>
      </c>
      <c r="AM40" s="42">
        <f t="shared" si="24"/>
        <v>2.7784399999999998</v>
      </c>
      <c r="AN40" s="42">
        <f t="shared" si="24"/>
        <v>27.904519999999998</v>
      </c>
      <c r="AO40" s="42">
        <f t="shared" si="24"/>
        <v>18.335159999999998</v>
      </c>
      <c r="AZ40" t="str">
        <f t="shared" si="1"/>
        <v>L9</v>
      </c>
      <c r="BA40" t="str">
        <f t="shared" si="2"/>
        <v>Extrac_ProteinGrassclover_conv</v>
      </c>
      <c r="BB40" t="s">
        <v>172</v>
      </c>
      <c r="BC40" t="str">
        <f t="shared" si="22"/>
        <v>Protein_concentrate_mixed_conv</v>
      </c>
      <c r="BD40" t="str">
        <f>$AT$22</f>
        <v>K g/kg</v>
      </c>
      <c r="BE40" s="40">
        <f>AT33</f>
        <v>27.840935705365844</v>
      </c>
    </row>
    <row r="41" spans="1:57" x14ac:dyDescent="0.3">
      <c r="C41" s="31"/>
      <c r="H41" s="226" t="s">
        <v>166</v>
      </c>
      <c r="I41" s="226"/>
      <c r="AJ41" s="43" t="s">
        <v>60</v>
      </c>
      <c r="AK41" s="62">
        <f>AK30+AK40</f>
        <v>450</v>
      </c>
      <c r="AL41" s="62">
        <f>AL30+AL40</f>
        <v>29.440000000000005</v>
      </c>
      <c r="AM41" s="62">
        <f>AM30+AM40</f>
        <v>2.8</v>
      </c>
      <c r="AN41" s="62">
        <f>AN30+AN40</f>
        <v>27.999999999999996</v>
      </c>
      <c r="AO41" s="62">
        <f>AO30+AO40</f>
        <v>18.399999999999999</v>
      </c>
      <c r="AQ41" s="40"/>
      <c r="AZ41" t="str">
        <f t="shared" si="1"/>
        <v>L9</v>
      </c>
      <c r="BA41" t="str">
        <f t="shared" si="2"/>
        <v>Extrac_ProteinGrassclover_conv</v>
      </c>
      <c r="BB41" t="s">
        <v>172</v>
      </c>
      <c r="BC41" t="str">
        <f t="shared" si="22"/>
        <v>Protein_concentrate_mixed_conv</v>
      </c>
      <c r="BD41" t="str">
        <f>$AU$22</f>
        <v>BE MJ/kg</v>
      </c>
      <c r="BE41" s="40">
        <f>AU33</f>
        <v>19.75366922234393</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t="str">
        <f t="shared" si="1"/>
        <v>L9</v>
      </c>
      <c r="BA42" t="str">
        <f t="shared" si="2"/>
        <v>Extrac_ProteinGrassclover_conv</v>
      </c>
      <c r="BB42" t="s">
        <v>172</v>
      </c>
      <c r="BC42">
        <f>$B$34</f>
        <v>0</v>
      </c>
      <c r="BD42" t="str">
        <f>C34</f>
        <v>Kg</v>
      </c>
      <c r="BE42" s="81">
        <f>O34</f>
        <v>0</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K43" s="81"/>
      <c r="L43" s="81"/>
      <c r="M43" s="81"/>
      <c r="N43" s="81"/>
      <c r="O43" s="81"/>
      <c r="AE43" s="40"/>
      <c r="AS43" s="40"/>
      <c r="AZ43" t="str">
        <f t="shared" si="1"/>
        <v>L9</v>
      </c>
      <c r="BA43" t="str">
        <f t="shared" si="2"/>
        <v>Extrac_ProteinGrassclover_conv</v>
      </c>
      <c r="BB43" t="s">
        <v>172</v>
      </c>
      <c r="BC43">
        <f t="shared" ref="BC43:BC47" si="25">$B$34</f>
        <v>0</v>
      </c>
      <c r="BD43" t="str">
        <f>$AQ$22</f>
        <v>C g/kg</v>
      </c>
      <c r="BE43" s="40" t="str">
        <f>AQ34</f>
        <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t="str">
        <f t="shared" si="1"/>
        <v>L9</v>
      </c>
      <c r="BA44" t="str">
        <f t="shared" si="2"/>
        <v>Extrac_ProteinGrassclover_conv</v>
      </c>
      <c r="BB44" t="s">
        <v>172</v>
      </c>
      <c r="BC44">
        <f t="shared" si="25"/>
        <v>0</v>
      </c>
      <c r="BD44" t="str">
        <f>$AR$22</f>
        <v>N g/kg</v>
      </c>
      <c r="BE44" s="40" t="str">
        <f>AR34</f>
        <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t="str">
        <f t="shared" si="1"/>
        <v>L9</v>
      </c>
      <c r="BA45" t="str">
        <f t="shared" si="2"/>
        <v>Extrac_ProteinGrassclover_conv</v>
      </c>
      <c r="BB45" t="s">
        <v>172</v>
      </c>
      <c r="BC45">
        <f t="shared" si="25"/>
        <v>0</v>
      </c>
      <c r="BD45" s="40" t="str">
        <f>$AS$22</f>
        <v>P g/kg</v>
      </c>
      <c r="BE45" s="40" t="str">
        <f>AS34</f>
        <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t="str">
        <f t="shared" si="1"/>
        <v>L9</v>
      </c>
      <c r="BA46" t="str">
        <f t="shared" si="2"/>
        <v>Extrac_ProteinGrassclover_conv</v>
      </c>
      <c r="BB46" t="s">
        <v>172</v>
      </c>
      <c r="BC46">
        <f t="shared" si="25"/>
        <v>0</v>
      </c>
      <c r="BD46" t="str">
        <f>$AT$22</f>
        <v>K g/kg</v>
      </c>
      <c r="BE46" s="40" t="str">
        <f>AT34</f>
        <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t="str">
        <f t="shared" si="1"/>
        <v>L9</v>
      </c>
      <c r="BA47" t="str">
        <f t="shared" si="2"/>
        <v>Extrac_ProteinGrassclover_conv</v>
      </c>
      <c r="BB47" t="s">
        <v>172</v>
      </c>
      <c r="BC47">
        <f t="shared" si="25"/>
        <v>0</v>
      </c>
      <c r="BD47" t="str">
        <f>$AU$22</f>
        <v>BE MJ/kg</v>
      </c>
      <c r="BE47" s="40" t="str">
        <f>AU34</f>
        <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t="str">
        <f t="shared" si="1"/>
        <v>L9</v>
      </c>
      <c r="BA48" t="str">
        <f t="shared" si="2"/>
        <v>Extrac_ProteinGrassclover_conv</v>
      </c>
      <c r="BB48" t="s">
        <v>172</v>
      </c>
      <c r="BC48" t="str">
        <f>$B$35</f>
        <v>Pulp_ProteinGrassClover_conv</v>
      </c>
      <c r="BD48" t="str">
        <f>C35</f>
        <v>Kg</v>
      </c>
      <c r="BE48" s="40">
        <f>O35</f>
        <v>0.7</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t="str">
        <f t="shared" si="1"/>
        <v>L9</v>
      </c>
      <c r="BA49" t="str">
        <f t="shared" si="2"/>
        <v>Extrac_ProteinGrassclover_conv</v>
      </c>
      <c r="BB49" t="s">
        <v>172</v>
      </c>
      <c r="BC49" t="str">
        <f t="shared" ref="BC49:BC53" si="29">$B$35</f>
        <v>Pulp_ProteinGrassClover_conv</v>
      </c>
      <c r="BD49" t="str">
        <f>$AQ$22</f>
        <v>C g/kg</v>
      </c>
      <c r="BE49" s="40">
        <f>AQ35</f>
        <v>440.58895032333504</v>
      </c>
    </row>
    <row r="50" spans="1:57" x14ac:dyDescent="0.3">
      <c r="A50" s="23" t="s">
        <v>54</v>
      </c>
      <c r="B50" s="30"/>
      <c r="D50" s="40"/>
      <c r="F50" s="40"/>
      <c r="H50" s="63">
        <f>SUM(H43:H49)</f>
        <v>0</v>
      </c>
      <c r="I50" s="63">
        <f>SUM(I43:I49)</f>
        <v>0</v>
      </c>
      <c r="AS50" s="40"/>
      <c r="AZ50" t="str">
        <f t="shared" si="1"/>
        <v>L9</v>
      </c>
      <c r="BA50" t="str">
        <f t="shared" si="2"/>
        <v>Extrac_ProteinGrassclover_conv</v>
      </c>
      <c r="BB50" t="s">
        <v>172</v>
      </c>
      <c r="BC50" t="str">
        <f t="shared" si="29"/>
        <v>Pulp_ProteinGrassClover_conv</v>
      </c>
      <c r="BD50" t="str">
        <f>$AR$22</f>
        <v>N g/kg</v>
      </c>
      <c r="BE50" s="40">
        <f>AR35</f>
        <v>15.588809397881947</v>
      </c>
    </row>
    <row r="51" spans="1:57" x14ac:dyDescent="0.3">
      <c r="AR51" s="40"/>
      <c r="AS51" s="40"/>
      <c r="AZ51" t="str">
        <f t="shared" si="1"/>
        <v>L9</v>
      </c>
      <c r="BA51" t="str">
        <f t="shared" si="2"/>
        <v>Extrac_ProteinGrassclover_conv</v>
      </c>
      <c r="BB51" t="s">
        <v>172</v>
      </c>
      <c r="BC51" t="str">
        <f t="shared" si="29"/>
        <v>Pulp_ProteinGrassClover_conv</v>
      </c>
      <c r="BD51" s="40" t="str">
        <f>$AS$22</f>
        <v>P g/kg</v>
      </c>
      <c r="BE51" s="40">
        <f>AS35</f>
        <v>1.9961525353731664</v>
      </c>
    </row>
    <row r="52" spans="1:57" ht="17.399999999999999" x14ac:dyDescent="0.3">
      <c r="A52" s="37" t="s">
        <v>119</v>
      </c>
      <c r="O52" s="37" t="s">
        <v>102</v>
      </c>
      <c r="P52" s="37"/>
      <c r="AS52" s="40"/>
      <c r="AZ52" t="str">
        <f t="shared" si="1"/>
        <v>L9</v>
      </c>
      <c r="BA52" t="str">
        <f t="shared" si="2"/>
        <v>Extrac_ProteinGrassclover_conv</v>
      </c>
      <c r="BB52" t="s">
        <v>172</v>
      </c>
      <c r="BC52" t="str">
        <f t="shared" si="29"/>
        <v>Pulp_ProteinGrassClover_conv</v>
      </c>
      <c r="BD52" t="str">
        <f>$AT$22</f>
        <v>K g/kg</v>
      </c>
      <c r="BE52" s="40">
        <f>AT35</f>
        <v>17.245943104989699</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t="str">
        <f t="shared" si="1"/>
        <v>L9</v>
      </c>
      <c r="BA53" t="str">
        <f t="shared" si="2"/>
        <v>Extrac_ProteinGrassclover_conv</v>
      </c>
      <c r="BB53" t="s">
        <v>172</v>
      </c>
      <c r="BC53" t="str">
        <f t="shared" si="29"/>
        <v>Pulp_ProteinGrassClover_conv</v>
      </c>
      <c r="BD53" t="str">
        <f>$AU$22</f>
        <v>BE MJ/kg</v>
      </c>
      <c r="BE53" s="40">
        <f>AU35</f>
        <v>18.459501298701298</v>
      </c>
    </row>
    <row r="54" spans="1:57" x14ac:dyDescent="0.3">
      <c r="A54" s="23" t="s">
        <v>34</v>
      </c>
      <c r="B54" s="49" t="s">
        <v>660</v>
      </c>
      <c r="C54" s="24">
        <v>10</v>
      </c>
      <c r="D54" s="16" t="s">
        <v>48</v>
      </c>
      <c r="E54" s="16" t="s">
        <v>16</v>
      </c>
      <c r="F54" s="10">
        <v>100</v>
      </c>
      <c r="K54" s="63">
        <f>IF(B54="",0,((((VLOOKUP(B54,$B$12:$D$18,3,FALSE))/1000)*C54)/(VLOOKUP(B54,$B$12:$Q$18,16,FALSE)/1000))*(F54/100))</f>
        <v>4.7619047619047623E-2</v>
      </c>
      <c r="L54" s="63">
        <f>IF(E54="Diesel",VLOOKUP(D54,Other_tabels!$Q$5:$T$13,2,FALSE)*K54,0)</f>
        <v>9.5238095238095247E-3</v>
      </c>
      <c r="O54" s="36" t="str">
        <f>Other_tabels!Q5</f>
        <v>Traktor</v>
      </c>
      <c r="P54" s="55"/>
      <c r="Q54" s="63" cm="1">
        <f t="array" ref="Q54">SUMPRODUCT(($D$54:$D$67=O54)*$L$54:$L$67)</f>
        <v>9.5238095238095247E-3</v>
      </c>
      <c r="R54" s="63">
        <f t="shared" ref="R54:R62" si="30">IF(O54="","0",SUMPRODUCT(($D$54:$D$67=O54)*$K$54:$K$67))</f>
        <v>4.7619047619047623E-2</v>
      </c>
      <c r="S54" s="63">
        <f>IF(O54="Traktor",0,(R54*VLOOKUP(O54,Other_tabels!Q5:T13,2,FALSE))/1000)</f>
        <v>0</v>
      </c>
      <c r="AR54" s="81"/>
      <c r="AS54" s="40"/>
      <c r="AZ54" t="str">
        <f t="shared" si="1"/>
        <v>L9</v>
      </c>
      <c r="BA54" t="str">
        <f t="shared" si="2"/>
        <v>Extrac_ProteinGrassclover_conv</v>
      </c>
      <c r="BB54" t="s">
        <v>172</v>
      </c>
      <c r="BC54" t="str">
        <f>$B$36</f>
        <v>Brown_juice_mixed_conv</v>
      </c>
      <c r="BD54" s="81" t="str">
        <f>C36</f>
        <v>Kg</v>
      </c>
      <c r="BE54" s="40">
        <f>O36</f>
        <v>0.13</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t="str">
        <f t="shared" si="1"/>
        <v>L9</v>
      </c>
      <c r="BA55" t="str">
        <f t="shared" si="2"/>
        <v>Extrac_ProteinGrassclover_conv</v>
      </c>
      <c r="BB55" t="s">
        <v>172</v>
      </c>
      <c r="BC55" t="str">
        <f t="shared" ref="BC55:BC59" si="32">$B$36</f>
        <v>Brown_juice_mixed_conv</v>
      </c>
      <c r="BD55" t="str">
        <f>$AQ$22</f>
        <v>C g/kg</v>
      </c>
      <c r="BE55" s="40">
        <f>AQ36</f>
        <v>348.01136040399115</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t="str">
        <f t="shared" si="1"/>
        <v>L9</v>
      </c>
      <c r="BA56" t="str">
        <f t="shared" si="2"/>
        <v>Extrac_ProteinGrassclover_conv</v>
      </c>
      <c r="BB56" t="s">
        <v>172</v>
      </c>
      <c r="BC56" t="str">
        <f t="shared" si="32"/>
        <v>Brown_juice_mixed_conv</v>
      </c>
      <c r="BD56" t="str">
        <f>$AR$22</f>
        <v>N g/kg</v>
      </c>
      <c r="BE56" s="40">
        <f>AR36</f>
        <v>15.991021030884653</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t="str">
        <f t="shared" si="1"/>
        <v>L9</v>
      </c>
      <c r="BA57" t="str">
        <f t="shared" si="2"/>
        <v>Extrac_ProteinGrassclover_conv</v>
      </c>
      <c r="BB57" t="s">
        <v>172</v>
      </c>
      <c r="BC57" t="str">
        <f t="shared" si="32"/>
        <v>Brown_juice_mixed_conv</v>
      </c>
      <c r="BD57" s="40" t="str">
        <f>$AS$22</f>
        <v>P g/kg</v>
      </c>
      <c r="BE57" s="40">
        <f>AS36</f>
        <v>4.5674835276077035</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t="str">
        <f t="shared" si="1"/>
        <v>L9</v>
      </c>
      <c r="BA58" t="str">
        <f t="shared" si="2"/>
        <v>Extrac_ProteinGrassclover_conv</v>
      </c>
      <c r="BB58" t="s">
        <v>172</v>
      </c>
      <c r="BC58" t="str">
        <f t="shared" si="32"/>
        <v>Brown_juice_mixed_conv</v>
      </c>
      <c r="BD58" t="str">
        <f>$AT$22</f>
        <v>K g/kg</v>
      </c>
      <c r="BE58" s="40">
        <f>AT36</f>
        <v>86.236649995511357</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t="str">
        <f t="shared" si="1"/>
        <v>L9</v>
      </c>
      <c r="BA59" t="str">
        <f t="shared" si="2"/>
        <v>Extrac_ProteinGrassclover_conv</v>
      </c>
      <c r="BB59" t="s">
        <v>172</v>
      </c>
      <c r="BC59" t="str">
        <f t="shared" si="32"/>
        <v>Brown_juice_mixed_conv</v>
      </c>
      <c r="BD59" t="str">
        <f>$AU$22</f>
        <v>BE MJ/kg</v>
      </c>
      <c r="BE59" s="40">
        <f>AU36</f>
        <v>16.418461538461536</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t="str">
        <f t="shared" si="1"/>
        <v>L9</v>
      </c>
      <c r="BA60" t="str">
        <f t="shared" si="2"/>
        <v>Extrac_ProteinGrassclover_conv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t="str">
        <f t="shared" si="1"/>
        <v>L9</v>
      </c>
      <c r="BA61" t="str">
        <f t="shared" si="2"/>
        <v>Extrac_ProteinGrassclover_conv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t="str">
        <f t="shared" si="1"/>
        <v>L9</v>
      </c>
      <c r="BA62" t="str">
        <f t="shared" si="2"/>
        <v>Extrac_ProteinGrassclover_conv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9.5238095238095247E-3</v>
      </c>
      <c r="R63" s="72"/>
      <c r="S63" s="73">
        <f t="shared" ref="S63" si="34">SUM(S54:S62)</f>
        <v>0</v>
      </c>
      <c r="AR63" s="40"/>
      <c r="AS63" s="40"/>
      <c r="AZ63" t="str">
        <f t="shared" si="1"/>
        <v>L9</v>
      </c>
      <c r="BA63" t="str">
        <f t="shared" si="2"/>
        <v>Extrac_ProteinGrassclover_conv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t="str">
        <f t="shared" si="1"/>
        <v>L9</v>
      </c>
      <c r="BA64" t="str">
        <f t="shared" si="2"/>
        <v>Extrac_ProteinGrassclover_conv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t="str">
        <f t="shared" si="1"/>
        <v>L9</v>
      </c>
      <c r="BA65" t="str">
        <f t="shared" si="2"/>
        <v>Extrac_ProteinGrassclover_conv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t="str">
        <f t="shared" si="1"/>
        <v>L9</v>
      </c>
      <c r="BA66" t="str">
        <f t="shared" si="2"/>
        <v>Extrac_ProteinGrassclover_conv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t="str">
        <f t="shared" si="1"/>
        <v>L9</v>
      </c>
      <c r="BA67" t="str">
        <f t="shared" si="2"/>
        <v>Extrac_ProteinGrassclover_conv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t="str">
        <f t="shared" si="1"/>
        <v>L9</v>
      </c>
      <c r="BA68" t="str">
        <f t="shared" si="2"/>
        <v>Extrac_ProteinGrassclover_conv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t="str">
        <f t="shared" si="1"/>
        <v>L9</v>
      </c>
      <c r="BA69" t="str">
        <f t="shared" si="2"/>
        <v>Extrac_ProteinGrassclover_conv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t="str">
        <f t="shared" si="1"/>
        <v>L9</v>
      </c>
      <c r="BA70" t="str">
        <f t="shared" si="2"/>
        <v>Extrac_ProteinGrassclover_conv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t="str">
        <f t="shared" si="1"/>
        <v>L9</v>
      </c>
      <c r="BA71" t="str">
        <f t="shared" si="2"/>
        <v>Extrac_ProteinGrassclover_conv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t="str">
        <f t="shared" si="1"/>
        <v>L9</v>
      </c>
      <c r="BA72" t="str">
        <f t="shared" si="2"/>
        <v>Extrac_ProteinGrassclover_conv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t="str">
        <f t="shared" si="1"/>
        <v>L9</v>
      </c>
      <c r="BA73" t="str">
        <f t="shared" si="2"/>
        <v>Extrac_ProteinGrassclover_conv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t="str">
        <f t="shared" si="1"/>
        <v>L9</v>
      </c>
      <c r="BA74" t="str">
        <f t="shared" si="2"/>
        <v>Extrac_ProteinGrassclover_conv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t="str">
        <f t="shared" si="1"/>
        <v>L9</v>
      </c>
      <c r="BA75" t="str">
        <f t="shared" si="2"/>
        <v>Extrac_ProteinGrassclover_conv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t="str">
        <f t="shared" si="1"/>
        <v>L9</v>
      </c>
      <c r="BA76" t="str">
        <f t="shared" si="2"/>
        <v>Extrac_ProteinGrassclover_conv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t="str">
        <f t="shared" si="1"/>
        <v>L9</v>
      </c>
      <c r="BA77" t="str">
        <f t="shared" si="2"/>
        <v>Extrac_ProteinGrassclover_conv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t="str">
        <f t="shared" si="1"/>
        <v>L9</v>
      </c>
      <c r="BA78" t="str">
        <f t="shared" si="2"/>
        <v>Extrac_ProteinGrassclover_conv</v>
      </c>
      <c r="BB78" t="s">
        <v>162</v>
      </c>
      <c r="BC78" t="s">
        <v>162</v>
      </c>
      <c r="BD78" t="str">
        <f>I42</f>
        <v>Heat (MJ)</v>
      </c>
      <c r="BE78" s="59">
        <f>I50</f>
        <v>0</v>
      </c>
    </row>
    <row r="79" spans="1:57" x14ac:dyDescent="0.3">
      <c r="O79" s="74" t="s">
        <v>54</v>
      </c>
      <c r="P79" s="56"/>
      <c r="Q79" s="73">
        <f>SUM(Q70:Q78)</f>
        <v>0</v>
      </c>
      <c r="R79" s="73">
        <f>SUM(R70:R78)</f>
        <v>0</v>
      </c>
      <c r="AS79" s="59"/>
      <c r="AZ79" t="str">
        <f t="shared" si="1"/>
        <v>L9</v>
      </c>
      <c r="BA79" t="str">
        <f t="shared" si="2"/>
        <v>Extrac_ProteinGrassclover_conv</v>
      </c>
      <c r="BB79" t="s">
        <v>162</v>
      </c>
      <c r="BC79" t="s">
        <v>162</v>
      </c>
      <c r="BD79" t="str">
        <f>H42</f>
        <v>EL (KWh)</v>
      </c>
      <c r="BE79" s="59">
        <f>H50</f>
        <v>0</v>
      </c>
    </row>
    <row r="80" spans="1:57" x14ac:dyDescent="0.3">
      <c r="O80" s="35"/>
      <c r="P80" s="35"/>
      <c r="Q80" s="57"/>
      <c r="R80" s="57"/>
      <c r="S80" s="57"/>
      <c r="AS80" s="59"/>
      <c r="AZ80" t="str">
        <f t="shared" si="1"/>
        <v>L9</v>
      </c>
      <c r="BA80" t="str">
        <f t="shared" si="2"/>
        <v>Extrac_ProteinGrassclover_conv</v>
      </c>
      <c r="BB80" t="str">
        <f>$A$53</f>
        <v>Transport</v>
      </c>
      <c r="BC80" t="str">
        <f>BB80</f>
        <v>Transport</v>
      </c>
      <c r="BD80" t="str">
        <f>Q53</f>
        <v>Diesel (L)</v>
      </c>
      <c r="BE80" s="59">
        <f>Q63</f>
        <v>9.5238095238095247E-3</v>
      </c>
    </row>
    <row r="81" spans="1:57" ht="17.399999999999999" x14ac:dyDescent="0.3">
      <c r="O81" s="37" t="s">
        <v>103</v>
      </c>
      <c r="P81" s="37"/>
      <c r="Q81" s="7" t="s">
        <v>169</v>
      </c>
      <c r="AZ81" t="str">
        <f t="shared" si="1"/>
        <v>L9</v>
      </c>
      <c r="BA81" t="str">
        <f t="shared" si="2"/>
        <v>Extrac_ProteinGrassclover_conv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t="str">
        <f t="shared" si="1"/>
        <v>L9</v>
      </c>
      <c r="BA82" t="str">
        <f t="shared" si="2"/>
        <v>Extrac_ProteinGrassclover_conv</v>
      </c>
      <c r="BB82" t="s">
        <v>164</v>
      </c>
      <c r="BC82" t="s">
        <v>164</v>
      </c>
      <c r="BD82" t="str">
        <f>Q69</f>
        <v>EL (KWh)</v>
      </c>
      <c r="BE82" s="59">
        <f>Q79</f>
        <v>0</v>
      </c>
    </row>
    <row r="83" spans="1:57" x14ac:dyDescent="0.3">
      <c r="A83" s="23" t="s">
        <v>92</v>
      </c>
      <c r="B83" s="49" t="s">
        <v>660</v>
      </c>
      <c r="C83" s="24">
        <v>0.159</v>
      </c>
      <c r="D83" s="16">
        <v>3.09E-2</v>
      </c>
      <c r="E83" s="16"/>
      <c r="O83" s="36" t="str">
        <f t="shared" ref="O83:O91" si="40">B83</f>
        <v>Protein_grass_clover_biorefinery_conv</v>
      </c>
      <c r="P83" s="71"/>
      <c r="Q83" s="63">
        <f t="shared" ref="Q83:Q91" si="41">IF(C83="",0,VLOOKUP(O83,$B$12:$D$18,3,FALSE)*C83)</f>
        <v>0.159</v>
      </c>
      <c r="R83" s="63">
        <f t="shared" ref="R83:R91" si="42">IF(D83="",0,VLOOKUP(O83,$B$12:$D$18,3,FALSE)*D83)</f>
        <v>3.09E-2</v>
      </c>
      <c r="S83" s="63">
        <f>IF(E83="",0,VLOOKUP(O83,$B$12:$D$18,3,FALSE)*E83)</f>
        <v>0</v>
      </c>
      <c r="AZ83" t="str">
        <f t="shared" si="1"/>
        <v>L9</v>
      </c>
      <c r="BA83" t="str">
        <f t="shared" si="2"/>
        <v>Extrac_ProteinGrassclover_conv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t="str">
        <f t="shared" si="1"/>
        <v>L9</v>
      </c>
      <c r="BA84" t="str">
        <f t="shared" si="2"/>
        <v>Extrac_ProteinGrassclover_conv</v>
      </c>
      <c r="BB84" t="s">
        <v>165</v>
      </c>
      <c r="BC84" t="s">
        <v>165</v>
      </c>
      <c r="BD84" t="str">
        <f>Q82</f>
        <v>Heat (MJ)</v>
      </c>
      <c r="BE84" s="59">
        <f>Q92</f>
        <v>0.159</v>
      </c>
    </row>
    <row r="85" spans="1:57" x14ac:dyDescent="0.3">
      <c r="A85" s="23" t="s">
        <v>94</v>
      </c>
      <c r="B85" s="49"/>
      <c r="C85" s="24"/>
      <c r="D85" s="16"/>
      <c r="E85" s="16"/>
      <c r="O85" s="36">
        <f t="shared" si="40"/>
        <v>0</v>
      </c>
      <c r="P85" s="55"/>
      <c r="Q85" s="63">
        <f t="shared" si="41"/>
        <v>0</v>
      </c>
      <c r="R85" s="63">
        <f t="shared" si="42"/>
        <v>0</v>
      </c>
      <c r="S85" s="63">
        <f t="shared" si="43"/>
        <v>0</v>
      </c>
      <c r="AZ85" t="str">
        <f t="shared" si="1"/>
        <v>L9</v>
      </c>
      <c r="BA85" t="str">
        <f t="shared" si="2"/>
        <v>Extrac_ProteinGrassclover_conv</v>
      </c>
      <c r="BB85" t="s">
        <v>165</v>
      </c>
      <c r="BC85" t="s">
        <v>165</v>
      </c>
      <c r="BD85" t="str">
        <f>R82</f>
        <v>EL (KWh)</v>
      </c>
      <c r="BE85" s="59">
        <f>R92</f>
        <v>3.09E-2</v>
      </c>
    </row>
    <row r="86" spans="1:57" x14ac:dyDescent="0.3">
      <c r="A86" s="23" t="s">
        <v>95</v>
      </c>
      <c r="B86" s="49"/>
      <c r="C86" s="24"/>
      <c r="D86" s="16"/>
      <c r="E86" s="16"/>
      <c r="O86" s="36">
        <f t="shared" si="40"/>
        <v>0</v>
      </c>
      <c r="P86" s="55"/>
      <c r="Q86" s="63">
        <f t="shared" si="41"/>
        <v>0</v>
      </c>
      <c r="R86" s="63">
        <f t="shared" si="42"/>
        <v>0</v>
      </c>
      <c r="S86" s="63">
        <f t="shared" si="43"/>
        <v>0</v>
      </c>
      <c r="AZ86" t="str">
        <f t="shared" ref="AZ86:AZ100" si="44">$BC$20</f>
        <v>L9</v>
      </c>
      <c r="BA86" t="str">
        <f t="shared" ref="BA86:BA100" si="45">$BC$21</f>
        <v>Extrac_ProteinGrassclover_conv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t="str">
        <f t="shared" si="44"/>
        <v>L9</v>
      </c>
      <c r="BA87" t="str">
        <f t="shared" si="45"/>
        <v>Extrac_ProteinGrassclover_conv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t="str">
        <f t="shared" si="44"/>
        <v>L9</v>
      </c>
      <c r="BA88" t="str">
        <f t="shared" si="45"/>
        <v>Extrac_ProteinGrassclover_conv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t="str">
        <f t="shared" si="44"/>
        <v>L9</v>
      </c>
      <c r="BA89" t="str">
        <f t="shared" si="45"/>
        <v>Extrac_ProteinGrassclover_conv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t="str">
        <f t="shared" si="44"/>
        <v>L9</v>
      </c>
      <c r="BA90" t="str">
        <f t="shared" si="45"/>
        <v>Extrac_ProteinGrassclover_conv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t="str">
        <f t="shared" si="44"/>
        <v>L9</v>
      </c>
      <c r="BA91" t="str">
        <f t="shared" si="45"/>
        <v>Extrac_ProteinGrassclover_conv</v>
      </c>
      <c r="BB91" t="s">
        <v>208</v>
      </c>
      <c r="BC91" t="str">
        <f>U38</f>
        <v>C_CH4</v>
      </c>
      <c r="BD91" t="s">
        <v>209</v>
      </c>
      <c r="BE91">
        <f>U39</f>
        <v>0</v>
      </c>
    </row>
    <row r="92" spans="1:57" x14ac:dyDescent="0.3">
      <c r="A92" s="31"/>
      <c r="O92" s="74" t="s">
        <v>54</v>
      </c>
      <c r="P92" s="56"/>
      <c r="Q92" s="73">
        <f>SUM(Q83:Q91)</f>
        <v>0.159</v>
      </c>
      <c r="R92" s="73">
        <f>SUM(R83:R91)</f>
        <v>3.09E-2</v>
      </c>
      <c r="S92" s="73">
        <f>SUM(S83:S91)</f>
        <v>0</v>
      </c>
      <c r="AZ92" t="str">
        <f t="shared" si="44"/>
        <v>L9</v>
      </c>
      <c r="BA92" t="str">
        <f t="shared" si="45"/>
        <v>Extrac_ProteinGrassclover_conv</v>
      </c>
      <c r="BB92" t="s">
        <v>208</v>
      </c>
      <c r="BC92" t="str">
        <f>V38</f>
        <v>N_Diffust</v>
      </c>
      <c r="BD92" t="s">
        <v>209</v>
      </c>
      <c r="BE92">
        <f>V39</f>
        <v>0</v>
      </c>
    </row>
    <row r="93" spans="1:57" x14ac:dyDescent="0.3">
      <c r="AZ93" t="str">
        <f t="shared" si="44"/>
        <v>L9</v>
      </c>
      <c r="BA93" t="str">
        <f t="shared" si="45"/>
        <v>Extrac_ProteinGrassclover_conv</v>
      </c>
      <c r="BB93" t="s">
        <v>208</v>
      </c>
      <c r="BC93" t="str">
        <f>W38</f>
        <v>N_N2O</v>
      </c>
      <c r="BD93" t="s">
        <v>209</v>
      </c>
      <c r="BE93">
        <f>W39</f>
        <v>0</v>
      </c>
    </row>
    <row r="94" spans="1:57" x14ac:dyDescent="0.3">
      <c r="A94" s="26" t="s">
        <v>111</v>
      </c>
      <c r="B94" s="48" t="s">
        <v>73</v>
      </c>
      <c r="C94" s="15" t="s">
        <v>112</v>
      </c>
      <c r="D94" s="15" t="s">
        <v>167</v>
      </c>
      <c r="E94" s="15" t="s">
        <v>163</v>
      </c>
      <c r="AZ94" t="str">
        <f t="shared" si="44"/>
        <v>L9</v>
      </c>
      <c r="BA94" t="str">
        <f t="shared" si="45"/>
        <v>Extrac_ProteinGrassclover_conv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t="str">
        <f t="shared" si="44"/>
        <v>L9</v>
      </c>
      <c r="BA95" t="str">
        <f t="shared" si="45"/>
        <v>Extrac_ProteinGrassclover_conv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t="str">
        <f t="shared" si="44"/>
        <v>L9</v>
      </c>
      <c r="BA96" t="str">
        <f t="shared" si="45"/>
        <v>Extrac_ProteinGrassclover_conv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t="str">
        <f t="shared" si="44"/>
        <v>L9</v>
      </c>
      <c r="BA97" t="str">
        <f t="shared" si="45"/>
        <v>Extrac_ProteinGrassclover_conv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t="str">
        <f t="shared" si="44"/>
        <v>L9</v>
      </c>
      <c r="BA98" t="str">
        <f t="shared" si="45"/>
        <v>Extrac_ProteinGrassclover_conv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t="str">
        <f t="shared" si="44"/>
        <v>L9</v>
      </c>
      <c r="BA99" t="str">
        <f t="shared" si="45"/>
        <v>Extrac_ProteinGrassclover_conv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t="str">
        <f t="shared" si="44"/>
        <v>L9</v>
      </c>
      <c r="BA100" t="str">
        <f t="shared" si="45"/>
        <v>Extrac_ProteinGrassclover_conv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0.159</v>
      </c>
      <c r="D109" s="104">
        <f>Q79+R92+D104</f>
        <v>3.09E-2</v>
      </c>
      <c r="E109" s="104">
        <f>Q63+R79+S92+E104</f>
        <v>9.5238095238095247E-3</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355D5857-1C5B-4047-83F6-55F378BB3211}">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95B4236B-9DC1-4A3C-99D5-B5C24A7FF2DC}">
          <x14:formula1>
            <xm:f>Other_tabels!$I$5:$I$12</xm:f>
          </x14:formula1>
          <xm:sqref>C43:C49</xm:sqref>
        </x14:dataValidation>
        <x14:dataValidation type="list" allowBlank="1" showInputMessage="1" showErrorMessage="1" xr:uid="{718A0FAF-3DA8-4450-B161-9746859FA4A9}">
          <x14:formula1>
            <xm:f>'Processed products'!$Z$5:$Z$104</xm:f>
          </x14:formula1>
          <xm:sqref>B43:B49</xm:sqref>
        </x14:dataValidation>
        <x14:dataValidation type="list" allowBlank="1" showInputMessage="1" showErrorMessage="1" xr:uid="{84991076-8665-491F-A92A-25DD8F58ACA1}">
          <x14:formula1>
            <xm:f>'Diesel consumption for field op'!$B$4:$B$78</xm:f>
          </x14:formula1>
          <xm:sqref>C95:C103</xm:sqref>
        </x14:dataValidation>
        <x14:dataValidation type="list" allowBlank="1" showInputMessage="1" showErrorMessage="1" xr:uid="{37F89FBB-E42E-49BA-9D4F-672E5B43CDDA}">
          <x14:formula1>
            <xm:f>Other_tabels!$X$5:$X$22</xm:f>
          </x14:formula1>
          <xm:sqref>C70:C78</xm:sqref>
        </x14:dataValidation>
        <x14:dataValidation type="list" allowBlank="1" showInputMessage="1" showErrorMessage="1" xr:uid="{F07F859C-3E28-41EA-8AE7-C5DBED38FB0D}">
          <x14:formula1>
            <xm:f>Other_tabels!$A$5:$A$50</xm:f>
          </x14:formula1>
          <xm:sqref>C19 C21</xm:sqref>
        </x14:dataValidation>
        <x14:dataValidation type="list" allowBlank="1" showInputMessage="1" showErrorMessage="1" xr:uid="{8E926945-232A-40DB-80C3-C95D7BC461C2}">
          <x14:formula1>
            <xm:f>Biomass_pool_output_Field_modul!$A$3:$A$100</xm:f>
          </x14:formula1>
          <xm:sqref>B12:B18</xm:sqref>
        </x14:dataValidation>
        <x14:dataValidation type="list" allowBlank="1" showInputMessage="1" showErrorMessage="1" xr:uid="{56AE1CED-3093-4A23-9434-69648F66B936}">
          <x14:formula1>
            <xm:f>Other_tabels!$Q$5:$Q$13</xm:f>
          </x14:formula1>
          <xm:sqref>D54:D68</xm:sqref>
        </x14:dataValidation>
        <x14:dataValidation type="list" allowBlank="1" showInputMessage="1" showErrorMessage="1" xr:uid="{53269ECC-F92D-4064-835F-38D47340DEF5}">
          <x14:formula1>
            <xm:f>Other_tabels!$V$5:$V$6</xm:f>
          </x14:formula1>
          <xm:sqref>E54:E68</xm:sqref>
        </x14:dataValidation>
        <x14:dataValidation type="list" allowBlank="1" showInputMessage="1" showErrorMessage="1" xr:uid="{A0948ACA-DEAC-42E2-861C-F738A6C89607}">
          <x14:formula1>
            <xm:f>'Processed products'!$B$5:$B$103</xm:f>
          </x14:formula1>
          <xm:sqref>B23:B30</xm:sqref>
        </x14:dataValidation>
        <x14:dataValidation type="list" allowBlank="1" showInputMessage="1" showErrorMessage="1" xr:uid="{5D458249-15BF-4543-9876-0C11D5FCD53A}">
          <x14:formula1>
            <xm:f>'Processed products'!$AJ$5:$AJ$239</xm:f>
          </x14:formula1>
          <xm:sqref>B33:B38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D76D2-6719-4529-866A-A8A38441D1D8}">
  <sheetPr>
    <tabColor theme="5" tint="0.79998168889431442"/>
  </sheetPr>
  <dimension ref="A1:BE109"/>
  <sheetViews>
    <sheetView topLeftCell="E16" workbookViewId="0">
      <selection activeCell="N20" sqref="N20"/>
    </sheetView>
  </sheetViews>
  <sheetFormatPr defaultRowHeight="14.4" x14ac:dyDescent="0.3"/>
  <cols>
    <col min="1" max="1" width="36.88671875" customWidth="1"/>
    <col min="2" max="2" width="40.21875" bestFit="1" customWidth="1"/>
    <col min="3" max="3" width="22.109375" customWidth="1"/>
    <col min="4" max="4" width="18" bestFit="1" customWidth="1"/>
    <col min="5" max="5" width="40.6640625" bestFit="1" customWidth="1"/>
    <col min="6"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t="s">
        <v>703</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704</v>
      </c>
      <c r="C5" s="225"/>
      <c r="E5" s="10"/>
      <c r="F5" s="10">
        <v>1</v>
      </c>
      <c r="G5" s="10"/>
      <c r="H5" s="10"/>
      <c r="I5" s="10"/>
      <c r="J5" s="10"/>
      <c r="K5" s="10"/>
      <c r="L5" s="10"/>
      <c r="M5" s="10"/>
    </row>
    <row r="6" spans="1:24" x14ac:dyDescent="0.3">
      <c r="A6" s="20" t="s">
        <v>3</v>
      </c>
      <c r="B6" s="224" t="s">
        <v>325</v>
      </c>
      <c r="C6" s="225"/>
    </row>
    <row r="7" spans="1:24" ht="14.4" customHeight="1" x14ac:dyDescent="0.3">
      <c r="A7" s="218" t="s">
        <v>53</v>
      </c>
      <c r="B7" s="219" t="s">
        <v>705</v>
      </c>
      <c r="C7" s="219"/>
    </row>
    <row r="8" spans="1:24" x14ac:dyDescent="0.3">
      <c r="A8" s="218"/>
      <c r="B8" s="219"/>
      <c r="C8" s="219"/>
    </row>
    <row r="9" spans="1:24" ht="30"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706</v>
      </c>
      <c r="C12" s="34" t="s">
        <v>33</v>
      </c>
      <c r="D12" s="11">
        <v>1</v>
      </c>
      <c r="Q12" s="66">
        <f>(IF($B12="","0",VLOOKUP($B12,Biomass_pool_output_Field_modul!$A$3:$G$100,7,FALSE)))</f>
        <v>187.42379748545099</v>
      </c>
      <c r="R12" s="55"/>
      <c r="S12" s="34">
        <f>(IF($B12="","0",VLOOKUP($B12,Biomass_pool_output_Field_modul!$A$3:$F$100,2,FALSE)))*D12</f>
        <v>450</v>
      </c>
      <c r="T12" s="34">
        <f>(IF($B12="","0",VLOOKUP($B12,Biomass_pool_output_Field_modul!$A$3:$F$100,3,FALSE)))*D12</f>
        <v>26.331673317564402</v>
      </c>
      <c r="U12" s="34">
        <f>(IF($B12="","0",VLOOKUP($B12,Biomass_pool_output_Field_modul!$A$3:$F$100,4,FALSE)))*D12</f>
        <v>3.2697759355429601</v>
      </c>
      <c r="V12" s="34">
        <f>(IF($B12="","0",VLOOKUP($B12,Biomass_pool_output_Field_modul!$A$3:$F$100,5,FALSE)))*D12</f>
        <v>26.706309346735502</v>
      </c>
      <c r="W12" s="34">
        <f>(IF($B12="","0",VLOOKUP($B12,Biomass_pool_output_Field_modul!$A$3:$F$100,6,FALSE)))*D12</f>
        <v>17.026808803797501</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187.42379748545099</v>
      </c>
      <c r="R20" s="55"/>
      <c r="S20" s="34">
        <f>SUM(S12:S18)</f>
        <v>450</v>
      </c>
      <c r="T20" s="34">
        <f>SUM(T12:T18)</f>
        <v>26.331673317564402</v>
      </c>
      <c r="U20" s="34">
        <f>SUM(U12:U18)</f>
        <v>3.2697759355429601</v>
      </c>
      <c r="V20" s="34">
        <f t="shared" ref="V20:W20" si="0">SUM(V12:V18)</f>
        <v>26.706309346735502</v>
      </c>
      <c r="W20" s="34">
        <f t="shared" si="0"/>
        <v>17.026808803797501</v>
      </c>
      <c r="BB20" t="str">
        <f>A4</f>
        <v>ID-nummer</v>
      </c>
      <c r="BC20" t="str">
        <f>B4</f>
        <v>L10</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Extrac_ProteinGrassclover_org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t="str">
        <f t="shared" ref="AZ22:AZ85" si="1">$BC$20</f>
        <v>L10</v>
      </c>
      <c r="BA22" t="str">
        <f t="shared" ref="BA22:BA85" si="2">$BC$21</f>
        <v>Extrac_ProteinGrassclover_org</v>
      </c>
      <c r="BB22" t="s">
        <v>73</v>
      </c>
      <c r="BC22" t="str">
        <f t="shared" ref="BC22" si="3">$B$12</f>
        <v>Protein_grass_clover_biorefinery_org</v>
      </c>
      <c r="BD22" t="str">
        <f t="shared" ref="BD22:BE28" si="4">C12</f>
        <v>Kg</v>
      </c>
      <c r="BE22">
        <f t="shared" si="4"/>
        <v>1</v>
      </c>
    </row>
    <row r="23" spans="1:57" x14ac:dyDescent="0.3">
      <c r="A23" s="23" t="s">
        <v>145</v>
      </c>
      <c r="B23" s="24" t="s">
        <v>693</v>
      </c>
      <c r="C23" s="34" t="s">
        <v>33</v>
      </c>
      <c r="D23" s="65">
        <v>4.0000000000000001E-3</v>
      </c>
      <c r="E23" s="36" t="str">
        <f>IF(B23="","",VLOOKUP(B23,'Processed products'!$B$5:$E$103,2,FALSE))</f>
        <v>Human_food_protein_grass_org</v>
      </c>
      <c r="F23" s="36" t="str">
        <f>IF(B23="","",VLOOKUP(B23,'Processed products'!$B$5:$E$103,3,FALSE))</f>
        <v>Human_food_protein</v>
      </c>
      <c r="G23" s="36" t="str">
        <f>IF(B23="","",VLOOKUP(B23,'Processed products'!$B$5:$E$103,4,FALSE))</f>
        <v>Exit_model</v>
      </c>
      <c r="I23" s="16">
        <f>IF($B23="",0,AK23/S$20)</f>
        <v>4.6292444444444442E-3</v>
      </c>
      <c r="J23" s="16">
        <f t="shared" ref="J23:M23" si="5">IF($B23="",0,AL23/T$20)</f>
        <v>1.4315839158939846E-2</v>
      </c>
      <c r="K23" s="16">
        <f t="shared" si="5"/>
        <v>6.5937239814017621E-3</v>
      </c>
      <c r="L23" s="16">
        <f t="shared" si="5"/>
        <v>3.5751851279919064E-3</v>
      </c>
      <c r="M23" s="16">
        <f t="shared" si="5"/>
        <v>3.8081122979156672E-3</v>
      </c>
      <c r="O23" s="64">
        <f t="shared" ref="O23:O29" si="6">D23*$D$20</f>
        <v>4.0000000000000001E-3</v>
      </c>
      <c r="P23" s="31"/>
      <c r="Q23" s="66" t="str">
        <f>(IF($B23="","",VLOOKUP($B23,'Processed products'!$B$5:$O$103,4,FALSE)))</f>
        <v>Exit_model</v>
      </c>
      <c r="R23" s="55"/>
      <c r="S23" s="34">
        <f>(IF($B23="","",VLOOKUP($B23,'Processed products'!$B$5:$O$103,9,FALSE)))</f>
        <v>520.79</v>
      </c>
      <c r="T23" s="34">
        <f>(IF($B23="","",VLOOKUP($B23,'Processed products'!$B$5:$O$103,10,FALSE)))</f>
        <v>94.24</v>
      </c>
      <c r="U23" s="34">
        <f>(IF($B23="","",VLOOKUP($B23,'Processed products'!$B$5:$O$103,11,FALSE)))</f>
        <v>5.39</v>
      </c>
      <c r="V23" s="34">
        <f>(IF($B23="","",VLOOKUP($B23,'Processed products'!$B$5:$O$103,12,FALSE)))</f>
        <v>23.87</v>
      </c>
      <c r="W23" s="34">
        <f>(IF($B23="","",VLOOKUP($B23,'Processed products'!$B$5:$O$103,13,FALSE)))</f>
        <v>16.21</v>
      </c>
      <c r="AK23" s="42">
        <f>IF(D23="",0,$D23*S23)</f>
        <v>2.0831599999999999</v>
      </c>
      <c r="AL23" s="42">
        <f>IF(D23="",0,$D23*T23)</f>
        <v>0.37695999999999996</v>
      </c>
      <c r="AM23" s="42">
        <f>IF(D23="",0,$D23*U23)</f>
        <v>2.1559999999999999E-2</v>
      </c>
      <c r="AN23" s="42">
        <f>IF(D23="",0,$D23*V23)</f>
        <v>9.5480000000000009E-2</v>
      </c>
      <c r="AO23" s="42">
        <f>IF(D23="",0,$D23*W23)</f>
        <v>6.4840000000000009E-2</v>
      </c>
      <c r="AU23" s="40"/>
      <c r="AZ23" t="str">
        <f t="shared" si="1"/>
        <v>L10</v>
      </c>
      <c r="BA23" t="str">
        <f t="shared" si="2"/>
        <v>Extrac_ProteinGrassclover_org</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ref="J24:M29" si="8">IF($B24="",0,AL24/T$20)</f>
        <v>0</v>
      </c>
      <c r="K24" s="16">
        <f t="shared" si="8"/>
        <v>0</v>
      </c>
      <c r="L24" s="16">
        <f t="shared" si="8"/>
        <v>0</v>
      </c>
      <c r="M24" s="16">
        <f t="shared" si="8"/>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9">IF(D24="",0,$D24*S24)</f>
        <v>0</v>
      </c>
      <c r="AL24" s="42">
        <f t="shared" ref="AL24:AL29" si="10">IF(D24="",0,$D24*T24)</f>
        <v>0</v>
      </c>
      <c r="AM24" s="42">
        <f t="shared" ref="AM24:AM29" si="11">IF(D24="",0,$D24*U24)</f>
        <v>0</v>
      </c>
      <c r="AN24" s="42">
        <f t="shared" ref="AN24:AN29" si="12">IF(D24="",0,$D24*V24)</f>
        <v>0</v>
      </c>
      <c r="AO24" s="42">
        <f t="shared" ref="AO24:AO29" si="13">IF(D24="",0,$D24*W24)</f>
        <v>0</v>
      </c>
      <c r="AZ24" t="str">
        <f t="shared" si="1"/>
        <v>L10</v>
      </c>
      <c r="BA24" t="str">
        <f t="shared" si="2"/>
        <v>Extrac_ProteinGrassclover_org</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8"/>
        <v>0</v>
      </c>
      <c r="K25" s="16">
        <f t="shared" si="8"/>
        <v>0</v>
      </c>
      <c r="L25" s="16">
        <f t="shared" si="8"/>
        <v>0</v>
      </c>
      <c r="M25" s="16">
        <f t="shared" si="8"/>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9"/>
        <v>0</v>
      </c>
      <c r="AL25" s="42">
        <f t="shared" si="10"/>
        <v>0</v>
      </c>
      <c r="AM25" s="42">
        <f t="shared" si="11"/>
        <v>0</v>
      </c>
      <c r="AN25" s="42">
        <f t="shared" si="12"/>
        <v>0</v>
      </c>
      <c r="AO25" s="42">
        <f t="shared" si="13"/>
        <v>0</v>
      </c>
      <c r="AZ25" t="str">
        <f t="shared" si="1"/>
        <v>L10</v>
      </c>
      <c r="BA25" t="str">
        <f t="shared" si="2"/>
        <v>Extrac_ProteinGrassclover_org</v>
      </c>
      <c r="BB25" t="s">
        <v>73</v>
      </c>
      <c r="BC25">
        <f t="shared" ref="BC25" si="14">$B$15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8"/>
        <v>0</v>
      </c>
      <c r="K26" s="16">
        <f t="shared" si="8"/>
        <v>0</v>
      </c>
      <c r="L26" s="16">
        <f t="shared" si="8"/>
        <v>0</v>
      </c>
      <c r="M26" s="16">
        <f t="shared" si="8"/>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9"/>
        <v>0</v>
      </c>
      <c r="AL26" s="42">
        <f t="shared" si="10"/>
        <v>0</v>
      </c>
      <c r="AM26" s="42">
        <f t="shared" si="11"/>
        <v>0</v>
      </c>
      <c r="AN26" s="42">
        <f t="shared" si="12"/>
        <v>0</v>
      </c>
      <c r="AO26" s="42">
        <f t="shared" si="13"/>
        <v>0</v>
      </c>
      <c r="AZ26" t="str">
        <f t="shared" si="1"/>
        <v>L10</v>
      </c>
      <c r="BA26" t="str">
        <f t="shared" si="2"/>
        <v>Extrac_ProteinGrassclover_org</v>
      </c>
      <c r="BB26" t="s">
        <v>73</v>
      </c>
      <c r="BC26">
        <f t="shared" ref="BC26" si="15">$B$16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8"/>
        <v>0</v>
      </c>
      <c r="K27" s="16">
        <f t="shared" si="8"/>
        <v>0</v>
      </c>
      <c r="L27" s="16">
        <f t="shared" si="8"/>
        <v>0</v>
      </c>
      <c r="M27" s="16">
        <f t="shared" si="8"/>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9"/>
        <v>0</v>
      </c>
      <c r="AL27" s="42">
        <f t="shared" si="10"/>
        <v>0</v>
      </c>
      <c r="AM27" s="42">
        <f t="shared" si="11"/>
        <v>0</v>
      </c>
      <c r="AN27" s="42">
        <f t="shared" si="12"/>
        <v>0</v>
      </c>
      <c r="AO27" s="42">
        <f t="shared" si="13"/>
        <v>0</v>
      </c>
      <c r="AZ27" t="str">
        <f t="shared" si="1"/>
        <v>L10</v>
      </c>
      <c r="BA27" t="str">
        <f t="shared" si="2"/>
        <v>Extrac_ProteinGrassclover_org</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8"/>
        <v>0</v>
      </c>
      <c r="K28" s="16">
        <f t="shared" si="8"/>
        <v>0</v>
      </c>
      <c r="L28" s="16">
        <f t="shared" si="8"/>
        <v>0</v>
      </c>
      <c r="M28" s="16">
        <f t="shared" si="8"/>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9"/>
        <v>0</v>
      </c>
      <c r="AL28" s="42">
        <f t="shared" si="10"/>
        <v>0</v>
      </c>
      <c r="AM28" s="42">
        <f t="shared" si="11"/>
        <v>0</v>
      </c>
      <c r="AN28" s="42">
        <f t="shared" si="12"/>
        <v>0</v>
      </c>
      <c r="AO28" s="42">
        <f t="shared" si="13"/>
        <v>0</v>
      </c>
      <c r="AS28" s="47"/>
      <c r="AZ28" t="str">
        <f t="shared" si="1"/>
        <v>L10</v>
      </c>
      <c r="BA28" t="str">
        <f t="shared" si="2"/>
        <v>Extrac_ProteinGrassclover_org</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8"/>
        <v>0</v>
      </c>
      <c r="K29" s="16">
        <f>IF($B29="",0,AM29/U$20)</f>
        <v>0</v>
      </c>
      <c r="L29" s="16">
        <f t="shared" si="8"/>
        <v>0</v>
      </c>
      <c r="M29" s="16">
        <f t="shared" si="8"/>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9"/>
        <v>0</v>
      </c>
      <c r="AL29" s="42">
        <f t="shared" si="10"/>
        <v>0</v>
      </c>
      <c r="AM29" s="42">
        <f t="shared" si="11"/>
        <v>0</v>
      </c>
      <c r="AN29" s="42">
        <f t="shared" si="12"/>
        <v>0</v>
      </c>
      <c r="AO29" s="42">
        <f t="shared" si="13"/>
        <v>0</v>
      </c>
      <c r="AZ29" t="str">
        <f t="shared" si="1"/>
        <v>L10</v>
      </c>
      <c r="BA29" t="str">
        <f t="shared" si="2"/>
        <v>Extrac_ProteinGrassclover_org</v>
      </c>
      <c r="BB29" t="s">
        <v>171</v>
      </c>
      <c r="BC29" t="str">
        <f>$B$23</f>
        <v>White_protein_ProteinGrassClover_org</v>
      </c>
      <c r="BD29" t="str">
        <f>C23</f>
        <v>Kg</v>
      </c>
      <c r="BE29" s="81">
        <f>O23</f>
        <v>4.0000000000000001E-3</v>
      </c>
    </row>
    <row r="30" spans="1:57" x14ac:dyDescent="0.3">
      <c r="A30" s="41" t="s">
        <v>60</v>
      </c>
      <c r="B30" s="50"/>
      <c r="C30" s="34" t="s">
        <v>33</v>
      </c>
      <c r="D30" s="63">
        <f>SUM(D23:D29)</f>
        <v>4.0000000000000001E-3</v>
      </c>
      <c r="E30" s="30"/>
      <c r="I30" s="42">
        <f>SUM(I23:I29)</f>
        <v>4.6292444444444442E-3</v>
      </c>
      <c r="J30" s="42">
        <f t="shared" ref="J30:M30" si="16">SUM(J23:J29)</f>
        <v>1.4315839158939846E-2</v>
      </c>
      <c r="K30" s="42">
        <f t="shared" si="16"/>
        <v>6.5937239814017621E-3</v>
      </c>
      <c r="L30" s="42">
        <f t="shared" si="16"/>
        <v>3.5751851279919064E-3</v>
      </c>
      <c r="M30" s="42">
        <f t="shared" si="16"/>
        <v>3.8081122979156672E-3</v>
      </c>
      <c r="O30" s="64">
        <f>SUM(O23:O29)</f>
        <v>4.0000000000000001E-3</v>
      </c>
      <c r="P30" s="31"/>
      <c r="AK30" s="42">
        <f>SUM(AK23:AK29)</f>
        <v>2.0831599999999999</v>
      </c>
      <c r="AL30" s="42">
        <f t="shared" ref="AL30:AO30" si="17">SUM(AL23:AL29)</f>
        <v>0.37695999999999996</v>
      </c>
      <c r="AM30" s="42">
        <f t="shared" si="17"/>
        <v>2.1559999999999999E-2</v>
      </c>
      <c r="AN30" s="42">
        <f t="shared" si="17"/>
        <v>9.5480000000000009E-2</v>
      </c>
      <c r="AO30" s="42">
        <f t="shared" si="17"/>
        <v>6.4840000000000009E-2</v>
      </c>
      <c r="AZ30" t="str">
        <f t="shared" si="1"/>
        <v>L10</v>
      </c>
      <c r="BA30" t="str">
        <f t="shared" si="2"/>
        <v>Extrac_ProteinGrassclover_org</v>
      </c>
      <c r="BB30" t="s">
        <v>171</v>
      </c>
      <c r="BC30">
        <f>$B$24</f>
        <v>0</v>
      </c>
      <c r="BD30" t="str">
        <f t="shared" ref="BD30:BD35" si="18">C23</f>
        <v>Kg</v>
      </c>
      <c r="BE30" s="81">
        <f t="shared" ref="BE30:BE35" si="19">O23</f>
        <v>4.0000000000000001E-3</v>
      </c>
    </row>
    <row r="31" spans="1:57" x14ac:dyDescent="0.3">
      <c r="Y31" s="68"/>
      <c r="Z31" s="68"/>
      <c r="AA31" s="68"/>
      <c r="AB31" s="68"/>
      <c r="AC31" s="68"/>
      <c r="AS31" s="81"/>
      <c r="AZ31" t="str">
        <f t="shared" si="1"/>
        <v>L10</v>
      </c>
      <c r="BA31" t="str">
        <f t="shared" si="2"/>
        <v>Extrac_ProteinGrassclover_org</v>
      </c>
      <c r="BB31" t="s">
        <v>171</v>
      </c>
      <c r="BC31">
        <f>$B$25</f>
        <v>0</v>
      </c>
      <c r="BD31" t="str">
        <f t="shared" si="18"/>
        <v>Kg</v>
      </c>
      <c r="BE31" s="81">
        <f t="shared" si="19"/>
        <v>0</v>
      </c>
    </row>
    <row r="32" spans="1:57" ht="15.6" x14ac:dyDescent="0.3">
      <c r="A32" s="21" t="s">
        <v>59</v>
      </c>
      <c r="B32" s="22" t="s">
        <v>20</v>
      </c>
      <c r="C32" s="22" t="s">
        <v>19</v>
      </c>
      <c r="D32" s="22" t="s">
        <v>55</v>
      </c>
      <c r="E32" s="1" t="s">
        <v>4</v>
      </c>
      <c r="F32" s="3" t="s">
        <v>50</v>
      </c>
      <c r="G32" s="1" t="s">
        <v>5</v>
      </c>
      <c r="Y32" s="68"/>
      <c r="Z32" s="68"/>
      <c r="AA32" s="68"/>
      <c r="AB32" s="68"/>
      <c r="AC32" s="68"/>
      <c r="AS32" s="81"/>
      <c r="AZ32" t="str">
        <f t="shared" si="1"/>
        <v>L10</v>
      </c>
      <c r="BA32" t="str">
        <f t="shared" si="2"/>
        <v>Extrac_ProteinGrassclover_org</v>
      </c>
      <c r="BB32" t="s">
        <v>171</v>
      </c>
      <c r="BC32">
        <f>$B$26</f>
        <v>0</v>
      </c>
      <c r="BD32" t="str">
        <f t="shared" si="18"/>
        <v>Kg</v>
      </c>
      <c r="BE32" s="81">
        <f t="shared" si="19"/>
        <v>0</v>
      </c>
    </row>
    <row r="33" spans="1:57" x14ac:dyDescent="0.3">
      <c r="A33" s="23" t="s">
        <v>430</v>
      </c>
      <c r="B33" s="24" t="s">
        <v>329</v>
      </c>
      <c r="C33" s="34" t="s">
        <v>33</v>
      </c>
      <c r="D33" s="65">
        <v>0.16600000000000001</v>
      </c>
      <c r="E33" s="34" t="str">
        <f>IF(B33="","",VLOOKUP(B33,'Processed products'!$AJ$5:$AM$239,2,FALSE))</f>
        <v>Protein_1_org</v>
      </c>
      <c r="F33" s="34" t="str">
        <f>IF(B33="","",VLOOKUP(B33,'Processed products'!$AJ$5:$AM$239,3,FALSE))</f>
        <v>Moden</v>
      </c>
      <c r="G33" s="34" t="str">
        <f>IF(B33="","",VLOOKUP(B33,'Processed products'!$AJ$5:$AM$239,4,FALSE))</f>
        <v>Forarbejdet</v>
      </c>
      <c r="I33" s="173">
        <f>IF($B33="","",1-I30-SUM(I34:I39))</f>
        <v>0.20947355093588138</v>
      </c>
      <c r="J33" s="173">
        <f t="shared" ref="J33:M33" si="20">IF($B33="","",1-J30-SUM(J34:J39))</f>
        <v>0.54441380375775961</v>
      </c>
      <c r="K33" s="173">
        <f t="shared" si="20"/>
        <v>0.28230640696494891</v>
      </c>
      <c r="L33" s="173">
        <f t="shared" si="20"/>
        <v>0.1648917908395342</v>
      </c>
      <c r="M33" s="173">
        <f t="shared" si="20"/>
        <v>0.17792825133844803</v>
      </c>
      <c r="O33" s="64">
        <f t="shared" ref="O33:O37" si="21">D33*$D$20</f>
        <v>0.16600000000000001</v>
      </c>
      <c r="P33" s="59"/>
      <c r="Q33" s="66">
        <f>(IF($B33="","",VLOOKUP($B33,'Processed products'!AJ4:AN238,5,FALSE)))</f>
        <v>900</v>
      </c>
      <c r="AK33" s="42">
        <f>IF($D33="","",(S20*I33))</f>
        <v>94.263097921146624</v>
      </c>
      <c r="AL33" s="42">
        <f>IF($D33="","",(T20*J33))</f>
        <v>14.335326430121942</v>
      </c>
      <c r="AM33" s="42">
        <f>IF($D33="","",(U20*K33))</f>
        <v>0.92307869594358749</v>
      </c>
      <c r="AN33" s="42">
        <f>IF($D33="","",(V20*L33))</f>
        <v>4.4036511748978073</v>
      </c>
      <c r="AO33" s="42">
        <f>IF($D33="","",(W20*M33))</f>
        <v>3.0295503163337814</v>
      </c>
      <c r="AQ33" s="62">
        <f>IF($D33="","",(1/$O33)*AK33)</f>
        <v>567.84998747678685</v>
      </c>
      <c r="AR33" s="62">
        <f t="shared" ref="AQ33:AU39" si="22">IF($D33="","",(1/$O33)*AL33)</f>
        <v>86.357388133264706</v>
      </c>
      <c r="AS33" s="62">
        <f t="shared" si="22"/>
        <v>5.5607150358047432</v>
      </c>
      <c r="AT33" s="62">
        <f t="shared" si="22"/>
        <v>26.528019125890403</v>
      </c>
      <c r="AU33" s="62">
        <f t="shared" si="22"/>
        <v>18.250303110444463</v>
      </c>
      <c r="AZ33" t="str">
        <f t="shared" si="1"/>
        <v>L10</v>
      </c>
      <c r="BA33" t="str">
        <f t="shared" si="2"/>
        <v>Extrac_ProteinGrassclover_org</v>
      </c>
      <c r="BB33" t="s">
        <v>171</v>
      </c>
      <c r="BC33">
        <f>$B$27</f>
        <v>0</v>
      </c>
      <c r="BD33" t="str">
        <f t="shared" si="18"/>
        <v>Kg</v>
      </c>
      <c r="BE33" s="81">
        <f t="shared" si="19"/>
        <v>0</v>
      </c>
    </row>
    <row r="34" spans="1:57" x14ac:dyDescent="0.3">
      <c r="A34" s="23" t="s">
        <v>153</v>
      </c>
      <c r="B34" s="24"/>
      <c r="C34" s="34" t="s">
        <v>33</v>
      </c>
      <c r="D34" s="65"/>
      <c r="E34" s="34" t="str">
        <f>IF(B34="","",VLOOKUP(B34,'Processed products'!$AJ$5:$AM$239,2,FALSE))</f>
        <v/>
      </c>
      <c r="F34" s="34" t="str">
        <f>IF(B34="","",VLOOKUP(B34,'Processed products'!$AJ$5:$AM$239,3,FALSE))</f>
        <v/>
      </c>
      <c r="G34" s="34" t="str">
        <f>IF(B34="","",VLOOKUP(B34,'Processed products'!$AJ$5:$AM$239,4,FALSE))</f>
        <v/>
      </c>
      <c r="I34" s="76"/>
      <c r="J34" s="76"/>
      <c r="K34" s="76"/>
      <c r="L34" s="76"/>
      <c r="M34" s="76"/>
      <c r="O34" s="64">
        <f t="shared" si="21"/>
        <v>0</v>
      </c>
      <c r="P34" s="59"/>
      <c r="Q34" s="66" t="str">
        <f>(IF($B34="","",VLOOKUP($B34,'Processed products'!AJ5:AN239,5,FALSE)))</f>
        <v/>
      </c>
      <c r="AK34" s="42" t="str">
        <f>IF($D34="","",(S20*I34))</f>
        <v/>
      </c>
      <c r="AL34" s="42" t="str">
        <f>IF($D34="","",(T20*J34))</f>
        <v/>
      </c>
      <c r="AM34" s="42" t="str">
        <f>IF($D34="","",(U20*K34))</f>
        <v/>
      </c>
      <c r="AN34" s="42" t="str">
        <f>IF($D34="","",(V20*L34))</f>
        <v/>
      </c>
      <c r="AO34" s="42" t="str">
        <f>IF($D34="","",(W20*M34))</f>
        <v/>
      </c>
      <c r="AQ34" s="62" t="str">
        <f t="shared" si="22"/>
        <v/>
      </c>
      <c r="AR34" s="62" t="str">
        <f t="shared" si="22"/>
        <v/>
      </c>
      <c r="AS34" s="62" t="str">
        <f t="shared" si="22"/>
        <v/>
      </c>
      <c r="AT34" s="62" t="str">
        <f t="shared" si="22"/>
        <v/>
      </c>
      <c r="AU34" s="62" t="str">
        <f t="shared" si="22"/>
        <v/>
      </c>
      <c r="AZ34" t="str">
        <f t="shared" si="1"/>
        <v>L10</v>
      </c>
      <c r="BA34" t="str">
        <f t="shared" si="2"/>
        <v>Extrac_ProteinGrassclover_org</v>
      </c>
      <c r="BB34" t="s">
        <v>171</v>
      </c>
      <c r="BC34">
        <f>$B$28</f>
        <v>0</v>
      </c>
      <c r="BD34" t="str">
        <f t="shared" si="18"/>
        <v>Kg</v>
      </c>
      <c r="BE34" s="81">
        <f t="shared" si="19"/>
        <v>0</v>
      </c>
    </row>
    <row r="35" spans="1:57" ht="15" thickBot="1" x14ac:dyDescent="0.35">
      <c r="A35" s="23" t="s">
        <v>154</v>
      </c>
      <c r="B35" s="24" t="s">
        <v>662</v>
      </c>
      <c r="C35" s="34" t="s">
        <v>33</v>
      </c>
      <c r="D35" s="65">
        <v>0.7</v>
      </c>
      <c r="E35" s="34" t="str">
        <f>IF(B35="","",VLOOKUP(B35,'Processed products'!$AJ$5:$AM$239,2,FALSE))</f>
        <v>Pulp_ProteinGrassClover_biorefinery_org</v>
      </c>
      <c r="F35" s="34" t="str">
        <f>IF(B35="","",VLOOKUP(B35,'Processed products'!$AJ$5:$AM$239,3,FALSE))</f>
        <v>Grøn</v>
      </c>
      <c r="G35" s="34" t="str">
        <f>IF(B35="","",VLOOKUP(B35,'Processed products'!$AJ$5:$AM$239,4,FALSE))</f>
        <v>Grøn</v>
      </c>
      <c r="I35" s="76">
        <v>0.68536058939185451</v>
      </c>
      <c r="J35" s="76">
        <v>0.37065783215072562</v>
      </c>
      <c r="K35" s="76">
        <v>0.4990381338432916</v>
      </c>
      <c r="L35" s="76">
        <v>0.43114857762474246</v>
      </c>
      <c r="M35" s="76">
        <v>0.70226363636363631</v>
      </c>
      <c r="O35" s="64">
        <f t="shared" si="21"/>
        <v>0.7</v>
      </c>
      <c r="P35" s="59"/>
      <c r="Q35" s="66">
        <f>(IF($B35="","",VLOOKUP($B35,'Processed products'!AJ6:AN240,5,FALSE)))</f>
        <v>337</v>
      </c>
      <c r="AK35" s="42">
        <f>IF($D35="","",(S20*I35))</f>
        <v>308.41226522633451</v>
      </c>
      <c r="AL35" s="42">
        <f>IF($D35="","",(T20*J35))</f>
        <v>9.760040948789527</v>
      </c>
      <c r="AM35" s="42">
        <f>IF($D35="","",(U20*K35))</f>
        <v>1.6317428809590617</v>
      </c>
      <c r="AN35" s="42">
        <f>IF($D35="","",(V20*L35))</f>
        <v>11.514387288451376</v>
      </c>
      <c r="AO35" s="42">
        <f>IF($D35="","",(W20*M35))</f>
        <v>11.957308666223209</v>
      </c>
      <c r="AQ35" s="62">
        <f t="shared" si="22"/>
        <v>440.58895032333504</v>
      </c>
      <c r="AR35" s="62">
        <f t="shared" si="22"/>
        <v>13.942915641127897</v>
      </c>
      <c r="AS35" s="62">
        <f t="shared" si="22"/>
        <v>2.3310612585129453</v>
      </c>
      <c r="AT35" s="62">
        <f t="shared" si="22"/>
        <v>16.449124697787681</v>
      </c>
      <c r="AU35" s="62">
        <f t="shared" si="22"/>
        <v>17.081869523176014</v>
      </c>
      <c r="AZ35" t="str">
        <f t="shared" si="1"/>
        <v>L10</v>
      </c>
      <c r="BA35" t="str">
        <f t="shared" si="2"/>
        <v>Extrac_ProteinGrassclover_org</v>
      </c>
      <c r="BB35" t="s">
        <v>171</v>
      </c>
      <c r="BC35">
        <f>$B$29</f>
        <v>0</v>
      </c>
      <c r="BD35" t="str">
        <f t="shared" si="18"/>
        <v>Kg</v>
      </c>
      <c r="BE35" s="81">
        <f t="shared" si="19"/>
        <v>0</v>
      </c>
    </row>
    <row r="36" spans="1:57" ht="16.2" thickBot="1" x14ac:dyDescent="0.35">
      <c r="A36" s="23" t="s">
        <v>155</v>
      </c>
      <c r="B36" s="24" t="s">
        <v>331</v>
      </c>
      <c r="C36" s="34" t="s">
        <v>33</v>
      </c>
      <c r="D36" s="65">
        <v>0.13</v>
      </c>
      <c r="E36" s="34" t="str">
        <f>IF(B36="","",VLOOKUP(B36,'Processed products'!$AJ$5:$AM$239,2,FALSE))</f>
        <v>Plant_slurry_org</v>
      </c>
      <c r="F36" s="34" t="str">
        <f>IF(B36="","",VLOOKUP(B36,'Processed products'!$AJ$5:$AM$239,3,FALSE))</f>
        <v>Plant_organic_ferti_org</v>
      </c>
      <c r="G36" s="34" t="str">
        <f>IF(B36="","",VLOOKUP(B36,'Processed products'!$AJ$5:$AM$239,4,FALSE))</f>
        <v>Field_application</v>
      </c>
      <c r="I36" s="76">
        <v>0.10053661522781968</v>
      </c>
      <c r="J36" s="76">
        <v>7.0612524932574902E-2</v>
      </c>
      <c r="K36" s="76">
        <v>0.2120617352103577</v>
      </c>
      <c r="L36" s="76">
        <v>0.40038444640773135</v>
      </c>
      <c r="M36" s="76">
        <v>0.11600000000000001</v>
      </c>
      <c r="O36" s="64">
        <f t="shared" si="21"/>
        <v>0.13</v>
      </c>
      <c r="P36" s="59"/>
      <c r="Q36" s="66">
        <f>(IF($B36="","",VLOOKUP($B36,'Processed products'!AJ7:AN241,5,FALSE)))</f>
        <v>45</v>
      </c>
      <c r="S36" s="98" t="s">
        <v>236</v>
      </c>
      <c r="T36" s="99"/>
      <c r="U36" s="99"/>
      <c r="V36" s="99"/>
      <c r="W36" s="99"/>
      <c r="X36" s="99"/>
      <c r="Y36" s="99"/>
      <c r="Z36" s="99"/>
      <c r="AA36" s="99"/>
      <c r="AB36" s="99"/>
      <c r="AC36" s="99"/>
      <c r="AD36" s="100"/>
      <c r="AK36" s="42">
        <f>IF($D36="","",(S20*I36))</f>
        <v>45.241476852518851</v>
      </c>
      <c r="AL36" s="42">
        <f>IF($D36="","",(T20*J36))</f>
        <v>1.8593459386529336</v>
      </c>
      <c r="AM36" s="42">
        <f>IF($D36="","",(U20*K36))</f>
        <v>0.69339435864031085</v>
      </c>
      <c r="AN36" s="42">
        <f>IF($D36="","",(V20*L36))</f>
        <v>10.692790883386316</v>
      </c>
      <c r="AO36" s="42">
        <f>IF($D36="","",(W20*M36))</f>
        <v>1.9751098212405103</v>
      </c>
      <c r="AQ36" s="62">
        <f t="shared" si="22"/>
        <v>348.01136040399115</v>
      </c>
      <c r="AR36" s="62">
        <f t="shared" si="22"/>
        <v>14.302661066561027</v>
      </c>
      <c r="AS36" s="62">
        <f t="shared" si="22"/>
        <v>5.333802758771621</v>
      </c>
      <c r="AT36" s="62">
        <f t="shared" si="22"/>
        <v>82.252237564510111</v>
      </c>
      <c r="AU36" s="62">
        <f t="shared" si="22"/>
        <v>15.193152471080847</v>
      </c>
      <c r="AZ36" t="str">
        <f t="shared" si="1"/>
        <v>L10</v>
      </c>
      <c r="BA36" t="str">
        <f t="shared" si="2"/>
        <v>Extrac_ProteinGrassclover_org</v>
      </c>
      <c r="BB36" t="s">
        <v>172</v>
      </c>
      <c r="BC36" t="str">
        <f t="shared" ref="BC36:BC41" si="23">$B$33</f>
        <v>Protein_concentrate_mixed_org</v>
      </c>
      <c r="BD36" t="str">
        <f>C33</f>
        <v>Kg</v>
      </c>
      <c r="BE36" s="81">
        <f>O33</f>
        <v>0.16600000000000001</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1"/>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2"/>
        <v/>
      </c>
      <c r="AR37" s="62" t="str">
        <f t="shared" si="22"/>
        <v/>
      </c>
      <c r="AS37" s="62" t="str">
        <f t="shared" si="22"/>
        <v/>
      </c>
      <c r="AT37" s="62" t="str">
        <f t="shared" si="22"/>
        <v/>
      </c>
      <c r="AU37" s="62" t="str">
        <f t="shared" si="22"/>
        <v/>
      </c>
      <c r="AZ37" t="str">
        <f t="shared" si="1"/>
        <v>L10</v>
      </c>
      <c r="BA37" t="str">
        <f t="shared" si="2"/>
        <v>Extrac_ProteinGrassclover_org</v>
      </c>
      <c r="BB37" t="s">
        <v>172</v>
      </c>
      <c r="BC37" t="str">
        <f t="shared" si="23"/>
        <v>Protein_concentrate_mixed_org</v>
      </c>
      <c r="BD37" t="str">
        <f>$AQ$22</f>
        <v>C g/kg</v>
      </c>
      <c r="BE37" s="40">
        <f>AQ33</f>
        <v>567.84998747678685</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2"/>
        <v/>
      </c>
      <c r="AR38" s="62" t="str">
        <f t="shared" si="22"/>
        <v/>
      </c>
      <c r="AS38" s="62" t="str">
        <f t="shared" si="22"/>
        <v/>
      </c>
      <c r="AT38" s="62" t="str">
        <f t="shared" si="22"/>
        <v/>
      </c>
      <c r="AU38" s="62" t="str">
        <f t="shared" si="22"/>
        <v/>
      </c>
      <c r="AZ38" t="str">
        <f t="shared" si="1"/>
        <v>L10</v>
      </c>
      <c r="BA38" t="str">
        <f t="shared" si="2"/>
        <v>Extrac_ProteinGrassclover_org</v>
      </c>
      <c r="BB38" t="s">
        <v>172</v>
      </c>
      <c r="BC38" t="str">
        <f t="shared" si="23"/>
        <v>Protein_concentrate_mixed_org</v>
      </c>
      <c r="BD38" t="str">
        <f>$AR$22</f>
        <v>N g/kg</v>
      </c>
      <c r="BE38" s="40">
        <f>AR33</f>
        <v>86.357388133264706</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2"/>
        <v/>
      </c>
      <c r="AR39" s="62" t="str">
        <f t="shared" si="22"/>
        <v/>
      </c>
      <c r="AS39" s="62" t="str">
        <f t="shared" si="22"/>
        <v/>
      </c>
      <c r="AT39" s="62" t="str">
        <f t="shared" si="22"/>
        <v/>
      </c>
      <c r="AU39" s="62" t="str">
        <f t="shared" si="22"/>
        <v/>
      </c>
      <c r="AZ39" t="str">
        <f t="shared" si="1"/>
        <v>L10</v>
      </c>
      <c r="BA39" t="str">
        <f t="shared" si="2"/>
        <v>Extrac_ProteinGrassclover_org</v>
      </c>
      <c r="BB39" t="s">
        <v>172</v>
      </c>
      <c r="BC39" t="str">
        <f t="shared" si="23"/>
        <v>Protein_concentrate_mixed_org</v>
      </c>
      <c r="BD39" s="40" t="str">
        <f>$AS$22</f>
        <v>P g/kg</v>
      </c>
      <c r="BE39" s="40">
        <f>AS33</f>
        <v>5.5607150358047432</v>
      </c>
    </row>
    <row r="40" spans="1:57" x14ac:dyDescent="0.3">
      <c r="A40" s="23" t="s">
        <v>104</v>
      </c>
      <c r="B40" s="14"/>
      <c r="C40" s="34" t="s">
        <v>33</v>
      </c>
      <c r="D40" s="63">
        <f>SUM(D30,D33:D39)</f>
        <v>1</v>
      </c>
      <c r="I40" s="82">
        <f>SUM(I30,I33:I39)</f>
        <v>1</v>
      </c>
      <c r="J40" s="64">
        <f>SUM(J30,J33:J39)</f>
        <v>1</v>
      </c>
      <c r="K40" s="64">
        <f t="shared" ref="K40:L40" si="24">SUM(K30,K33:K39)</f>
        <v>1</v>
      </c>
      <c r="L40" s="64">
        <f t="shared" si="24"/>
        <v>1</v>
      </c>
      <c r="M40" s="64">
        <f>SUM(M30,M33:M39)</f>
        <v>1</v>
      </c>
      <c r="N40" s="60" t="s">
        <v>54</v>
      </c>
      <c r="O40" s="64">
        <f>SUM(O30,O33:O39)</f>
        <v>1</v>
      </c>
      <c r="P40" s="59"/>
      <c r="AK40" s="42">
        <f>SUM(AK33:AK39)</f>
        <v>447.91683999999998</v>
      </c>
      <c r="AL40" s="42">
        <f t="shared" ref="AL40:AO40" si="25">SUM(AL33:AL39)</f>
        <v>25.954713317564401</v>
      </c>
      <c r="AM40" s="42">
        <f t="shared" si="25"/>
        <v>3.2482159355429601</v>
      </c>
      <c r="AN40" s="42">
        <f t="shared" si="25"/>
        <v>26.6108293467355</v>
      </c>
      <c r="AO40" s="42">
        <f t="shared" si="25"/>
        <v>16.9619688037975</v>
      </c>
      <c r="AZ40" t="str">
        <f t="shared" si="1"/>
        <v>L10</v>
      </c>
      <c r="BA40" t="str">
        <f t="shared" si="2"/>
        <v>Extrac_ProteinGrassclover_org</v>
      </c>
      <c r="BB40" t="s">
        <v>172</v>
      </c>
      <c r="BC40" t="str">
        <f t="shared" si="23"/>
        <v>Protein_concentrate_mixed_org</v>
      </c>
      <c r="BD40" t="str">
        <f>$AT$22</f>
        <v>K g/kg</v>
      </c>
      <c r="BE40" s="40">
        <f>AT33</f>
        <v>26.528019125890403</v>
      </c>
    </row>
    <row r="41" spans="1:57" x14ac:dyDescent="0.3">
      <c r="C41" s="31"/>
      <c r="H41" s="226" t="s">
        <v>166</v>
      </c>
      <c r="I41" s="226"/>
      <c r="AJ41" s="43" t="s">
        <v>60</v>
      </c>
      <c r="AK41" s="62">
        <f>AK30+AK40</f>
        <v>450</v>
      </c>
      <c r="AL41" s="62">
        <f>AL30+AL40</f>
        <v>26.331673317564402</v>
      </c>
      <c r="AM41" s="62">
        <f>AM30+AM40</f>
        <v>3.2697759355429601</v>
      </c>
      <c r="AN41" s="62">
        <f>AN30+AN40</f>
        <v>26.706309346735498</v>
      </c>
      <c r="AO41" s="62">
        <f>AO30+AO40</f>
        <v>17.026808803797501</v>
      </c>
      <c r="AQ41" s="40"/>
      <c r="AZ41" t="str">
        <f t="shared" si="1"/>
        <v>L10</v>
      </c>
      <c r="BA41" t="str">
        <f t="shared" si="2"/>
        <v>Extrac_ProteinGrassclover_org</v>
      </c>
      <c r="BB41" t="s">
        <v>172</v>
      </c>
      <c r="BC41" t="str">
        <f t="shared" si="23"/>
        <v>Protein_concentrate_mixed_org</v>
      </c>
      <c r="BD41" t="str">
        <f>$AU$22</f>
        <v>BE MJ/kg</v>
      </c>
      <c r="BE41" s="40">
        <f>AU33</f>
        <v>18.250303110444463</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t="str">
        <f t="shared" si="1"/>
        <v>L10</v>
      </c>
      <c r="BA42" t="str">
        <f t="shared" si="2"/>
        <v>Extrac_ProteinGrassclover_org</v>
      </c>
      <c r="BB42" t="s">
        <v>172</v>
      </c>
      <c r="BC42">
        <f>$B$34</f>
        <v>0</v>
      </c>
      <c r="BD42" t="str">
        <f>C34</f>
        <v>Kg</v>
      </c>
      <c r="BE42" s="81">
        <f>O34</f>
        <v>0</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K43" s="81"/>
      <c r="L43" s="81"/>
      <c r="M43" s="81"/>
      <c r="N43" s="81"/>
      <c r="O43" s="81"/>
      <c r="AE43" s="40"/>
      <c r="AS43" s="40"/>
      <c r="AZ43" t="str">
        <f t="shared" si="1"/>
        <v>L10</v>
      </c>
      <c r="BA43" t="str">
        <f t="shared" si="2"/>
        <v>Extrac_ProteinGrassclover_org</v>
      </c>
      <c r="BB43" t="s">
        <v>172</v>
      </c>
      <c r="BC43">
        <f t="shared" ref="BC43:BC47" si="26">$B$34</f>
        <v>0</v>
      </c>
      <c r="BD43" t="str">
        <f>$AQ$22</f>
        <v>C g/kg</v>
      </c>
      <c r="BE43" s="40" t="str">
        <f>AQ34</f>
        <v/>
      </c>
    </row>
    <row r="44" spans="1:57" x14ac:dyDescent="0.3">
      <c r="A44" s="23" t="s">
        <v>25</v>
      </c>
      <c r="B44" s="65"/>
      <c r="C44" s="65"/>
      <c r="D44" s="63">
        <f>IF(C44="KWh",$AO$39*Other_tabels!$AI$5,IF(C44="MJ",$AO$39,0))</f>
        <v>0</v>
      </c>
      <c r="E44" s="61"/>
      <c r="F44" s="63">
        <f t="shared" ref="F44:F49" si="27">D44*(E44/100)</f>
        <v>0</v>
      </c>
      <c r="G44" s="61"/>
      <c r="H44" s="63" t="str">
        <f t="shared" ref="H44:H49" si="28">IF(C44="KWh",((D44-F44)*(G44/100)),"")</f>
        <v/>
      </c>
      <c r="I44" s="63" t="str">
        <f t="shared" ref="I44:I49" si="29">IF(C44="MJ",((D44-F44)*(G44/100)),"")</f>
        <v/>
      </c>
      <c r="AS44" s="40"/>
      <c r="AZ44" t="str">
        <f t="shared" si="1"/>
        <v>L10</v>
      </c>
      <c r="BA44" t="str">
        <f t="shared" si="2"/>
        <v>Extrac_ProteinGrassclover_org</v>
      </c>
      <c r="BB44" t="s">
        <v>172</v>
      </c>
      <c r="BC44">
        <f t="shared" si="26"/>
        <v>0</v>
      </c>
      <c r="BD44" t="str">
        <f>$AR$22</f>
        <v>N g/kg</v>
      </c>
      <c r="BE44" s="40" t="str">
        <f>AR34</f>
        <v/>
      </c>
    </row>
    <row r="45" spans="1:57" x14ac:dyDescent="0.3">
      <c r="A45" s="23" t="s">
        <v>26</v>
      </c>
      <c r="B45" s="65"/>
      <c r="C45" s="65"/>
      <c r="D45" s="63">
        <f>IF(C45="KWh",$AO$39*Other_tabels!$AI$5,IF(C45="MJ",$AO$39,0))</f>
        <v>0</v>
      </c>
      <c r="E45" s="61"/>
      <c r="F45" s="63">
        <f t="shared" si="27"/>
        <v>0</v>
      </c>
      <c r="G45" s="61"/>
      <c r="H45" s="63" t="str">
        <f t="shared" si="28"/>
        <v/>
      </c>
      <c r="I45" s="63" t="str">
        <f t="shared" si="29"/>
        <v/>
      </c>
      <c r="AR45" s="40"/>
      <c r="AS45" s="40"/>
      <c r="AZ45" t="str">
        <f t="shared" si="1"/>
        <v>L10</v>
      </c>
      <c r="BA45" t="str">
        <f t="shared" si="2"/>
        <v>Extrac_ProteinGrassclover_org</v>
      </c>
      <c r="BB45" t="s">
        <v>172</v>
      </c>
      <c r="BC45">
        <f t="shared" si="26"/>
        <v>0</v>
      </c>
      <c r="BD45" s="40" t="str">
        <f>$AS$22</f>
        <v>P g/kg</v>
      </c>
      <c r="BE45" s="40" t="str">
        <f>AS34</f>
        <v/>
      </c>
    </row>
    <row r="46" spans="1:57" x14ac:dyDescent="0.3">
      <c r="A46" s="23" t="s">
        <v>27</v>
      </c>
      <c r="B46" s="65"/>
      <c r="C46" s="65"/>
      <c r="D46" s="63">
        <f>IF(C46="KWh",$AO$39*Other_tabels!$AI$5,IF(C46="MJ",$AO$39,0))</f>
        <v>0</v>
      </c>
      <c r="E46" s="61"/>
      <c r="F46" s="63">
        <f t="shared" si="27"/>
        <v>0</v>
      </c>
      <c r="G46" s="61"/>
      <c r="H46" s="63" t="str">
        <f t="shared" si="28"/>
        <v/>
      </c>
      <c r="I46" s="63" t="str">
        <f t="shared" si="29"/>
        <v/>
      </c>
      <c r="AS46" s="40"/>
      <c r="AZ46" t="str">
        <f t="shared" si="1"/>
        <v>L10</v>
      </c>
      <c r="BA46" t="str">
        <f t="shared" si="2"/>
        <v>Extrac_ProteinGrassclover_org</v>
      </c>
      <c r="BB46" t="s">
        <v>172</v>
      </c>
      <c r="BC46">
        <f t="shared" si="26"/>
        <v>0</v>
      </c>
      <c r="BD46" t="str">
        <f>$AT$22</f>
        <v>K g/kg</v>
      </c>
      <c r="BE46" s="40" t="str">
        <f>AT34</f>
        <v/>
      </c>
    </row>
    <row r="47" spans="1:57" x14ac:dyDescent="0.3">
      <c r="A47" s="23" t="s">
        <v>28</v>
      </c>
      <c r="B47" s="65"/>
      <c r="C47" s="65"/>
      <c r="D47" s="63">
        <f>IF(C47="KWh",$AO$39*Other_tabels!$AI$5,IF(C47="MJ",$AO$39,0))</f>
        <v>0</v>
      </c>
      <c r="E47" s="61"/>
      <c r="F47" s="63">
        <f t="shared" si="27"/>
        <v>0</v>
      </c>
      <c r="G47" s="61"/>
      <c r="H47" s="63" t="str">
        <f t="shared" si="28"/>
        <v/>
      </c>
      <c r="I47" s="63" t="str">
        <f t="shared" si="29"/>
        <v/>
      </c>
      <c r="AS47" s="40"/>
      <c r="AZ47" t="str">
        <f t="shared" si="1"/>
        <v>L10</v>
      </c>
      <c r="BA47" t="str">
        <f t="shared" si="2"/>
        <v>Extrac_ProteinGrassclover_org</v>
      </c>
      <c r="BB47" t="s">
        <v>172</v>
      </c>
      <c r="BC47">
        <f t="shared" si="26"/>
        <v>0</v>
      </c>
      <c r="BD47" t="str">
        <f>$AU$22</f>
        <v>BE MJ/kg</v>
      </c>
      <c r="BE47" s="40" t="str">
        <f>AU34</f>
        <v/>
      </c>
    </row>
    <row r="48" spans="1:57" x14ac:dyDescent="0.3">
      <c r="A48" s="23" t="s">
        <v>29</v>
      </c>
      <c r="B48" s="65"/>
      <c r="C48" s="65"/>
      <c r="D48" s="63">
        <f>IF(C48="KWh",$AO$39*Other_tabels!$AI$5,IF(C48="MJ",$AO$39,0))</f>
        <v>0</v>
      </c>
      <c r="E48" s="61"/>
      <c r="F48" s="63">
        <f t="shared" si="27"/>
        <v>0</v>
      </c>
      <c r="G48" s="61"/>
      <c r="H48" s="63" t="str">
        <f t="shared" si="28"/>
        <v/>
      </c>
      <c r="I48" s="63" t="str">
        <f t="shared" si="29"/>
        <v/>
      </c>
      <c r="AS48" s="40"/>
      <c r="AZ48" t="str">
        <f t="shared" si="1"/>
        <v>L10</v>
      </c>
      <c r="BA48" t="str">
        <f t="shared" si="2"/>
        <v>Extrac_ProteinGrassclover_org</v>
      </c>
      <c r="BB48" t="s">
        <v>172</v>
      </c>
      <c r="BC48" t="str">
        <f>$B$35</f>
        <v>Pulp_ProteinGrassClover_org</v>
      </c>
      <c r="BD48" t="str">
        <f>C35</f>
        <v>Kg</v>
      </c>
      <c r="BE48" s="40">
        <f>O35</f>
        <v>0.7</v>
      </c>
    </row>
    <row r="49" spans="1:57" x14ac:dyDescent="0.3">
      <c r="A49" s="23" t="s">
        <v>30</v>
      </c>
      <c r="B49" s="65"/>
      <c r="C49" s="65"/>
      <c r="D49" s="63">
        <f>IF(C49="KWh",$AO$39*Other_tabels!$AI$5,IF(C49="MJ",$AO$39,0))</f>
        <v>0</v>
      </c>
      <c r="E49" s="61"/>
      <c r="F49" s="63">
        <f t="shared" si="27"/>
        <v>0</v>
      </c>
      <c r="G49" s="61"/>
      <c r="H49" s="63" t="str">
        <f t="shared" si="28"/>
        <v/>
      </c>
      <c r="I49" s="63" t="str">
        <f t="shared" si="29"/>
        <v/>
      </c>
      <c r="AS49" s="40"/>
      <c r="AZ49" t="str">
        <f t="shared" si="1"/>
        <v>L10</v>
      </c>
      <c r="BA49" t="str">
        <f t="shared" si="2"/>
        <v>Extrac_ProteinGrassclover_org</v>
      </c>
      <c r="BB49" t="s">
        <v>172</v>
      </c>
      <c r="BC49" t="str">
        <f t="shared" ref="BC49:BC53" si="30">$B$35</f>
        <v>Pulp_ProteinGrassClover_org</v>
      </c>
      <c r="BD49" t="str">
        <f>$AQ$22</f>
        <v>C g/kg</v>
      </c>
      <c r="BE49" s="40">
        <f>AQ35</f>
        <v>440.58895032333504</v>
      </c>
    </row>
    <row r="50" spans="1:57" x14ac:dyDescent="0.3">
      <c r="A50" s="23" t="s">
        <v>54</v>
      </c>
      <c r="B50" s="30"/>
      <c r="D50" s="40"/>
      <c r="F50" s="40"/>
      <c r="H50" s="63">
        <f>SUM(H43:H49)</f>
        <v>0</v>
      </c>
      <c r="I50" s="63">
        <f>SUM(I43:I49)</f>
        <v>0</v>
      </c>
      <c r="AS50" s="40"/>
      <c r="AZ50" t="str">
        <f t="shared" si="1"/>
        <v>L10</v>
      </c>
      <c r="BA50" t="str">
        <f t="shared" si="2"/>
        <v>Extrac_ProteinGrassclover_org</v>
      </c>
      <c r="BB50" t="s">
        <v>172</v>
      </c>
      <c r="BC50" t="str">
        <f t="shared" si="30"/>
        <v>Pulp_ProteinGrassClover_org</v>
      </c>
      <c r="BD50" t="str">
        <f>$AR$22</f>
        <v>N g/kg</v>
      </c>
      <c r="BE50" s="40">
        <f>AR35</f>
        <v>13.942915641127897</v>
      </c>
    </row>
    <row r="51" spans="1:57" x14ac:dyDescent="0.3">
      <c r="AR51" s="40"/>
      <c r="AS51" s="40"/>
      <c r="AZ51" t="str">
        <f t="shared" si="1"/>
        <v>L10</v>
      </c>
      <c r="BA51" t="str">
        <f t="shared" si="2"/>
        <v>Extrac_ProteinGrassclover_org</v>
      </c>
      <c r="BB51" t="s">
        <v>172</v>
      </c>
      <c r="BC51" t="str">
        <f t="shared" si="30"/>
        <v>Pulp_ProteinGrassClover_org</v>
      </c>
      <c r="BD51" s="40" t="str">
        <f>$AS$22</f>
        <v>P g/kg</v>
      </c>
      <c r="BE51" s="40">
        <f>AS35</f>
        <v>2.3310612585129453</v>
      </c>
    </row>
    <row r="52" spans="1:57" ht="17.399999999999999" x14ac:dyDescent="0.3">
      <c r="A52" s="37" t="s">
        <v>119</v>
      </c>
      <c r="O52" s="37" t="s">
        <v>102</v>
      </c>
      <c r="P52" s="37"/>
      <c r="AS52" s="40"/>
      <c r="AZ52" t="str">
        <f t="shared" si="1"/>
        <v>L10</v>
      </c>
      <c r="BA52" t="str">
        <f t="shared" si="2"/>
        <v>Extrac_ProteinGrassclover_org</v>
      </c>
      <c r="BB52" t="s">
        <v>172</v>
      </c>
      <c r="BC52" t="str">
        <f t="shared" si="30"/>
        <v>Pulp_ProteinGrassClover_org</v>
      </c>
      <c r="BD52" t="str">
        <f>$AT$22</f>
        <v>K g/kg</v>
      </c>
      <c r="BE52" s="40">
        <f>AT35</f>
        <v>16.449124697787681</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t="str">
        <f t="shared" si="1"/>
        <v>L10</v>
      </c>
      <c r="BA53" t="str">
        <f t="shared" si="2"/>
        <v>Extrac_ProteinGrassclover_org</v>
      </c>
      <c r="BB53" t="s">
        <v>172</v>
      </c>
      <c r="BC53" t="str">
        <f t="shared" si="30"/>
        <v>Pulp_ProteinGrassClover_org</v>
      </c>
      <c r="BD53" t="str">
        <f>$AU$22</f>
        <v>BE MJ/kg</v>
      </c>
      <c r="BE53" s="40">
        <f>AU35</f>
        <v>17.081869523176014</v>
      </c>
    </row>
    <row r="54" spans="1:57" x14ac:dyDescent="0.3">
      <c r="A54" s="23" t="s">
        <v>34</v>
      </c>
      <c r="B54" s="49" t="s">
        <v>706</v>
      </c>
      <c r="C54" s="24">
        <v>10</v>
      </c>
      <c r="D54" s="16" t="s">
        <v>48</v>
      </c>
      <c r="E54" s="16" t="s">
        <v>16</v>
      </c>
      <c r="F54" s="10">
        <v>100</v>
      </c>
      <c r="K54" s="63">
        <f>IF(B54="",0,((((VLOOKUP(B54,$B$12:$D$18,3,FALSE))/1000)*C54)/(VLOOKUP(B54,$B$12:$Q$18,16,FALSE)/1000))*(F54/100))</f>
        <v>5.3355017527997012E-2</v>
      </c>
      <c r="L54" s="63">
        <f>IF(E54="Diesel",VLOOKUP(D54,Other_tabels!$Q$5:$T$13,2,FALSE)*K54,0)</f>
        <v>1.0671003505599403E-2</v>
      </c>
      <c r="O54" s="36" t="str">
        <f>Other_tabels!Q5</f>
        <v>Traktor</v>
      </c>
      <c r="P54" s="55"/>
      <c r="Q54" s="63" cm="1">
        <f t="array" ref="Q54">SUMPRODUCT(($D$54:$D$67=O54)*$L$54:$L$67)</f>
        <v>1.0671003505599403E-2</v>
      </c>
      <c r="R54" s="63">
        <f t="shared" ref="R54:R62" si="31">IF(O54="","0",SUMPRODUCT(($D$54:$D$67=O54)*$K$54:$K$67))</f>
        <v>5.3355017527997012E-2</v>
      </c>
      <c r="S54" s="63">
        <f>IF(O54="Traktor",0,(R54*VLOOKUP(O54,Other_tabels!Q5:T13,2,FALSE))/1000)</f>
        <v>0</v>
      </c>
      <c r="AR54" s="81"/>
      <c r="AS54" s="40"/>
      <c r="AZ54" t="str">
        <f t="shared" si="1"/>
        <v>L10</v>
      </c>
      <c r="BA54" t="str">
        <f t="shared" si="2"/>
        <v>Extrac_ProteinGrassclover_org</v>
      </c>
      <c r="BB54" t="s">
        <v>172</v>
      </c>
      <c r="BC54" t="str">
        <f>$B$36</f>
        <v>Brown_juice_mixed_org</v>
      </c>
      <c r="BD54" s="81" t="str">
        <f>C36</f>
        <v>Kg</v>
      </c>
      <c r="BE54" s="40">
        <f>O36</f>
        <v>0.13</v>
      </c>
    </row>
    <row r="55" spans="1:57" x14ac:dyDescent="0.3">
      <c r="A55" s="23" t="s">
        <v>35</v>
      </c>
      <c r="B55" s="49"/>
      <c r="C55" s="24"/>
      <c r="D55" s="16"/>
      <c r="E55" s="16"/>
      <c r="F55" s="10">
        <v>100</v>
      </c>
      <c r="K55" s="63">
        <f t="shared" ref="K55:K67" si="32">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1"/>
        <v>0</v>
      </c>
      <c r="S55" s="63">
        <f>IF(O55="Traktor",0,(R55*VLOOKUP(O55,Other_tabels!Q6:T14,2,FALSE))/1000)</f>
        <v>0</v>
      </c>
      <c r="AS55" s="40"/>
      <c r="AZ55" t="str">
        <f t="shared" si="1"/>
        <v>L10</v>
      </c>
      <c r="BA55" t="str">
        <f t="shared" si="2"/>
        <v>Extrac_ProteinGrassclover_org</v>
      </c>
      <c r="BB55" t="s">
        <v>172</v>
      </c>
      <c r="BC55" t="str">
        <f t="shared" ref="BC55:BC59" si="33">$B$36</f>
        <v>Brown_juice_mixed_org</v>
      </c>
      <c r="BD55" t="str">
        <f>$AQ$22</f>
        <v>C g/kg</v>
      </c>
      <c r="BE55" s="40">
        <f>AQ36</f>
        <v>348.01136040399115</v>
      </c>
    </row>
    <row r="56" spans="1:57" x14ac:dyDescent="0.3">
      <c r="A56" s="23" t="s">
        <v>36</v>
      </c>
      <c r="B56" s="49"/>
      <c r="C56" s="24"/>
      <c r="D56" s="16"/>
      <c r="E56" s="16"/>
      <c r="F56" s="10">
        <v>100</v>
      </c>
      <c r="K56" s="63">
        <f t="shared" si="32"/>
        <v>0</v>
      </c>
      <c r="L56" s="63">
        <f>IF(E56="Diesel",VLOOKUP(D56,Other_tabels!$Q$5:$T$13,2,FALSE)*K56,0)</f>
        <v>0</v>
      </c>
      <c r="O56" s="36" t="str">
        <f>Other_tabels!Q7</f>
        <v>Lastbil 10-20 T</v>
      </c>
      <c r="P56" s="55"/>
      <c r="Q56" s="63" cm="1">
        <f t="array" ref="Q56">SUMPRODUCT(($D$54:$D$67=O56)*$L$54:$L$67)</f>
        <v>0</v>
      </c>
      <c r="R56" s="63">
        <f t="shared" si="31"/>
        <v>0</v>
      </c>
      <c r="S56" s="63">
        <f>IF(O56="Traktor",0,(R56*VLOOKUP(O56,Other_tabels!Q7:T15,2,FALSE))/1000)</f>
        <v>0</v>
      </c>
      <c r="AS56" s="40"/>
      <c r="AZ56" t="str">
        <f t="shared" si="1"/>
        <v>L10</v>
      </c>
      <c r="BA56" t="str">
        <f t="shared" si="2"/>
        <v>Extrac_ProteinGrassclover_org</v>
      </c>
      <c r="BB56" t="s">
        <v>172</v>
      </c>
      <c r="BC56" t="str">
        <f t="shared" si="33"/>
        <v>Brown_juice_mixed_org</v>
      </c>
      <c r="BD56" t="str">
        <f>$AR$22</f>
        <v>N g/kg</v>
      </c>
      <c r="BE56" s="40">
        <f>AR36</f>
        <v>14.302661066561027</v>
      </c>
    </row>
    <row r="57" spans="1:57" x14ac:dyDescent="0.3">
      <c r="A57" s="23" t="s">
        <v>37</v>
      </c>
      <c r="B57" s="49"/>
      <c r="C57" s="24"/>
      <c r="D57" s="16"/>
      <c r="E57" s="16"/>
      <c r="F57" s="10">
        <v>100</v>
      </c>
      <c r="K57" s="63">
        <f t="shared" si="32"/>
        <v>0</v>
      </c>
      <c r="L57" s="63">
        <f>IF(E57="Diesel",VLOOKUP(D57,Other_tabels!$Q$5:$T$13,2,FALSE)*K57,0)</f>
        <v>0</v>
      </c>
      <c r="O57" s="36" t="str">
        <f>Other_tabels!Q8</f>
        <v>Lastbil &lt; 10 T</v>
      </c>
      <c r="P57" s="55"/>
      <c r="Q57" s="63" cm="1">
        <f t="array" ref="Q57">SUMPRODUCT(($D$54:$D$67=O57)*$L$54:$L$67)</f>
        <v>0</v>
      </c>
      <c r="R57" s="63">
        <f t="shared" si="31"/>
        <v>0</v>
      </c>
      <c r="S57" s="63">
        <f>IF(O57="Traktor",0,(R57*VLOOKUP(O57,Other_tabels!Q8:T16,2,FALSE))/1000)</f>
        <v>0</v>
      </c>
      <c r="AR57" s="40"/>
      <c r="AS57" s="40"/>
      <c r="AZ57" t="str">
        <f t="shared" si="1"/>
        <v>L10</v>
      </c>
      <c r="BA57" t="str">
        <f t="shared" si="2"/>
        <v>Extrac_ProteinGrassclover_org</v>
      </c>
      <c r="BB57" t="s">
        <v>172</v>
      </c>
      <c r="BC57" t="str">
        <f t="shared" si="33"/>
        <v>Brown_juice_mixed_org</v>
      </c>
      <c r="BD57" s="40" t="str">
        <f>$AS$22</f>
        <v>P g/kg</v>
      </c>
      <c r="BE57" s="40">
        <f>AS36</f>
        <v>5.333802758771621</v>
      </c>
    </row>
    <row r="58" spans="1:57" x14ac:dyDescent="0.3">
      <c r="A58" s="23" t="s">
        <v>71</v>
      </c>
      <c r="B58" s="49"/>
      <c r="C58" s="24"/>
      <c r="D58" s="16"/>
      <c r="E58" s="16"/>
      <c r="F58" s="10">
        <v>100</v>
      </c>
      <c r="K58" s="63">
        <f t="shared" si="32"/>
        <v>0</v>
      </c>
      <c r="L58" s="63">
        <f>IF(E58="Diesel",VLOOKUP(D58,Other_tabels!$Q$5:$T$13,2,FALSE)*K58,0)</f>
        <v>0</v>
      </c>
      <c r="O58" s="36" t="str">
        <f>Other_tabels!Q9</f>
        <v>Fragttog Europa</v>
      </c>
      <c r="P58" s="55"/>
      <c r="Q58" s="63" cm="1">
        <f t="array" ref="Q58">SUMPRODUCT(($D$54:$D$67=O58)*$L$54:$L$67)</f>
        <v>0</v>
      </c>
      <c r="R58" s="63">
        <f t="shared" si="31"/>
        <v>0</v>
      </c>
      <c r="S58" s="63">
        <f>IF(O58="Traktor",0,(R58*VLOOKUP(O58,Other_tabels!Q9:T17,2,FALSE))/1000)</f>
        <v>0</v>
      </c>
      <c r="AS58" s="40"/>
      <c r="AZ58" t="str">
        <f t="shared" si="1"/>
        <v>L10</v>
      </c>
      <c r="BA58" t="str">
        <f t="shared" si="2"/>
        <v>Extrac_ProteinGrassclover_org</v>
      </c>
      <c r="BB58" t="s">
        <v>172</v>
      </c>
      <c r="BC58" t="str">
        <f t="shared" si="33"/>
        <v>Brown_juice_mixed_org</v>
      </c>
      <c r="BD58" t="str">
        <f>$AT$22</f>
        <v>K g/kg</v>
      </c>
      <c r="BE58" s="40">
        <f>AT36</f>
        <v>82.252237564510111</v>
      </c>
    </row>
    <row r="59" spans="1:57" x14ac:dyDescent="0.3">
      <c r="A59" s="23" t="s">
        <v>72</v>
      </c>
      <c r="B59" s="49"/>
      <c r="C59" s="24"/>
      <c r="D59" s="16"/>
      <c r="E59" s="16"/>
      <c r="F59" s="10">
        <v>100</v>
      </c>
      <c r="K59" s="63">
        <f t="shared" si="32"/>
        <v>0</v>
      </c>
      <c r="L59" s="63">
        <f>IF(E59="Diesel",VLOOKUP(D59,Other_tabels!$Q$5:$T$13,2,FALSE)*K59,0)</f>
        <v>0</v>
      </c>
      <c r="O59" s="36" t="str">
        <f>Other_tabels!Q10</f>
        <v>Skib Oversøisk</v>
      </c>
      <c r="P59" s="55"/>
      <c r="Q59" s="63" cm="1">
        <f t="array" ref="Q59">SUMPRODUCT(($D$54:$D$67=O59)*$L$54:$L$67)</f>
        <v>0</v>
      </c>
      <c r="R59" s="63">
        <f t="shared" si="31"/>
        <v>0</v>
      </c>
      <c r="S59" s="63">
        <f>IF(O59="Traktor",0,(R59*VLOOKUP(O59,Other_tabels!Q10:T18,2,FALSE))/1000)</f>
        <v>0</v>
      </c>
      <c r="AS59" s="40"/>
      <c r="AZ59" t="str">
        <f t="shared" si="1"/>
        <v>L10</v>
      </c>
      <c r="BA59" t="str">
        <f t="shared" si="2"/>
        <v>Extrac_ProteinGrassclover_org</v>
      </c>
      <c r="BB59" t="s">
        <v>172</v>
      </c>
      <c r="BC59" t="str">
        <f t="shared" si="33"/>
        <v>Brown_juice_mixed_org</v>
      </c>
      <c r="BD59" t="str">
        <f>$AU$22</f>
        <v>BE MJ/kg</v>
      </c>
      <c r="BE59" s="40">
        <f>AU36</f>
        <v>15.193152471080847</v>
      </c>
    </row>
    <row r="60" spans="1:57" x14ac:dyDescent="0.3">
      <c r="A60" s="23" t="s">
        <v>38</v>
      </c>
      <c r="B60" s="49"/>
      <c r="C60" s="24"/>
      <c r="D60" s="16"/>
      <c r="E60" s="16"/>
      <c r="F60" s="10">
        <v>100</v>
      </c>
      <c r="K60" s="63">
        <f t="shared" si="32"/>
        <v>0</v>
      </c>
      <c r="L60" s="63">
        <f>IF(E60="Diesel",VLOOKUP(D60,Other_tabels!$Q$5:$T$13,2,FALSE)*K60,0)</f>
        <v>0</v>
      </c>
      <c r="O60" s="36" t="str">
        <f>Other_tabels!Q11</f>
        <v>Skib Indlandsk</v>
      </c>
      <c r="P60" s="55"/>
      <c r="Q60" s="63" cm="1">
        <f t="array" ref="Q60">SUMPRODUCT(($D$54:$D$67=O60)*$L$54:$L$67)</f>
        <v>0</v>
      </c>
      <c r="R60" s="63">
        <f t="shared" si="31"/>
        <v>0</v>
      </c>
      <c r="S60" s="63">
        <f>IF(O60="Traktor",0,(R60*VLOOKUP(O60,Other_tabels!Q11:T19,2,FALSE))/1000)</f>
        <v>0</v>
      </c>
      <c r="AR60" s="81"/>
      <c r="AS60" s="40"/>
      <c r="AZ60" t="str">
        <f t="shared" si="1"/>
        <v>L10</v>
      </c>
      <c r="BA60" t="str">
        <f t="shared" si="2"/>
        <v>Extrac_ProteinGrassclover_org</v>
      </c>
      <c r="BB60" t="s">
        <v>172</v>
      </c>
      <c r="BC60">
        <f>$B$37</f>
        <v>0</v>
      </c>
      <c r="BD60" s="81" t="str">
        <f>C37</f>
        <v>Kg</v>
      </c>
      <c r="BE60" s="40">
        <f>O37</f>
        <v>0</v>
      </c>
    </row>
    <row r="61" spans="1:57" x14ac:dyDescent="0.3">
      <c r="A61" s="23" t="s">
        <v>39</v>
      </c>
      <c r="B61" s="49"/>
      <c r="C61" s="24"/>
      <c r="D61" s="16"/>
      <c r="E61" s="16"/>
      <c r="F61" s="10">
        <v>100</v>
      </c>
      <c r="K61" s="63">
        <f t="shared" si="32"/>
        <v>0</v>
      </c>
      <c r="L61" s="63">
        <f>IF(E61="Diesel",VLOOKUP(D61,Other_tabels!$Q$5:$T$13,2,FALSE)*K61,0)</f>
        <v>0</v>
      </c>
      <c r="O61" s="36" t="str">
        <f>Other_tabels!Q12</f>
        <v>Skib Europa</v>
      </c>
      <c r="P61" s="55"/>
      <c r="Q61" s="63" cm="1">
        <f t="array" ref="Q61">SUMPRODUCT(($D$54:$D$67=O61)*$L$54:$L$67)</f>
        <v>0</v>
      </c>
      <c r="R61" s="63">
        <f t="shared" si="31"/>
        <v>0</v>
      </c>
      <c r="S61" s="63">
        <f>IF(O61="Traktor",0,(R61*VLOOKUP(O61,Other_tabels!Q12:T20,2,FALSE))/1000)</f>
        <v>0</v>
      </c>
      <c r="AS61" s="40"/>
      <c r="AZ61" t="str">
        <f t="shared" si="1"/>
        <v>L10</v>
      </c>
      <c r="BA61" t="str">
        <f t="shared" si="2"/>
        <v>Extrac_ProteinGrassclover_org</v>
      </c>
      <c r="BB61" t="s">
        <v>172</v>
      </c>
      <c r="BC61">
        <f t="shared" ref="BC61:BC65" si="34">$B$37</f>
        <v>0</v>
      </c>
      <c r="BD61" t="str">
        <f>$AQ$22</f>
        <v>C g/kg</v>
      </c>
      <c r="BE61" s="40" t="str">
        <f>AQ37</f>
        <v/>
      </c>
    </row>
    <row r="62" spans="1:57" x14ac:dyDescent="0.3">
      <c r="A62" s="23" t="s">
        <v>40</v>
      </c>
      <c r="B62" s="49"/>
      <c r="C62" s="24"/>
      <c r="D62" s="16"/>
      <c r="E62" s="16"/>
      <c r="F62" s="10">
        <v>100</v>
      </c>
      <c r="K62" s="63">
        <f t="shared" si="32"/>
        <v>0</v>
      </c>
      <c r="L62" s="63">
        <f>IF(E62="Diesel",VLOOKUP(D62,Other_tabels!$Q$5:$T$13,2,FALSE)*K62,0)</f>
        <v>0</v>
      </c>
      <c r="O62" s="36">
        <f>Other_tabels!Q13</f>
        <v>0</v>
      </c>
      <c r="P62" s="55"/>
      <c r="Q62" s="63" cm="1">
        <f t="array" ref="Q62">SUMPRODUCT(($D$54:$D$67=O62)*$L$54:$L$67)</f>
        <v>0</v>
      </c>
      <c r="R62" s="63">
        <f t="shared" si="31"/>
        <v>0</v>
      </c>
      <c r="S62" s="63">
        <f>IF(O62="Traktor",0,(R62*VLOOKUP(O62,Other_tabels!Q13:T21,2,FALSE))/1000)</f>
        <v>0</v>
      </c>
      <c r="AS62" s="40"/>
      <c r="AZ62" t="str">
        <f t="shared" si="1"/>
        <v>L10</v>
      </c>
      <c r="BA62" t="str">
        <f t="shared" si="2"/>
        <v>Extrac_ProteinGrassclover_org</v>
      </c>
      <c r="BB62" t="s">
        <v>172</v>
      </c>
      <c r="BC62">
        <f t="shared" si="34"/>
        <v>0</v>
      </c>
      <c r="BD62" t="str">
        <f>$AR$22</f>
        <v>N g/kg</v>
      </c>
      <c r="BE62" s="40" t="str">
        <f>AR37</f>
        <v/>
      </c>
    </row>
    <row r="63" spans="1:57" x14ac:dyDescent="0.3">
      <c r="A63" s="23" t="s">
        <v>79</v>
      </c>
      <c r="B63" s="49"/>
      <c r="C63" s="24"/>
      <c r="D63" s="16"/>
      <c r="E63" s="16"/>
      <c r="F63" s="10">
        <v>100</v>
      </c>
      <c r="K63" s="63">
        <f t="shared" si="32"/>
        <v>0</v>
      </c>
      <c r="L63" s="63">
        <f>IF(E63="Diesel",VLOOKUP(D63,Other_tabels!$Q$5:$T$13,2,FALSE)*K63,0)</f>
        <v>0</v>
      </c>
      <c r="O63" s="74" t="s">
        <v>54</v>
      </c>
      <c r="P63" s="56"/>
      <c r="Q63" s="73">
        <f>SUM(Q54:Q62)</f>
        <v>1.0671003505599403E-2</v>
      </c>
      <c r="R63" s="72"/>
      <c r="S63" s="73">
        <f t="shared" ref="S63" si="35">SUM(S54:S62)</f>
        <v>0</v>
      </c>
      <c r="AR63" s="40"/>
      <c r="AS63" s="40"/>
      <c r="AZ63" t="str">
        <f t="shared" si="1"/>
        <v>L10</v>
      </c>
      <c r="BA63" t="str">
        <f t="shared" si="2"/>
        <v>Extrac_ProteinGrassclover_org</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t="str">
        <f t="shared" si="1"/>
        <v>L10</v>
      </c>
      <c r="BA64" t="str">
        <f t="shared" si="2"/>
        <v>Extrac_ProteinGrassclover_org</v>
      </c>
      <c r="BB64" t="s">
        <v>172</v>
      </c>
      <c r="BC64">
        <f t="shared" si="34"/>
        <v>0</v>
      </c>
      <c r="BD64" t="str">
        <f>$AT$22</f>
        <v>K g/kg</v>
      </c>
      <c r="BE64" s="40" t="str">
        <f>AT37</f>
        <v/>
      </c>
    </row>
    <row r="65" spans="1:57" x14ac:dyDescent="0.3">
      <c r="A65" s="23" t="s">
        <v>81</v>
      </c>
      <c r="B65" s="49"/>
      <c r="C65" s="24"/>
      <c r="D65" s="16"/>
      <c r="E65" s="16"/>
      <c r="F65" s="10">
        <v>100</v>
      </c>
      <c r="K65" s="63">
        <f t="shared" si="32"/>
        <v>0</v>
      </c>
      <c r="L65" s="63">
        <f>IF(E65="Diesel",VLOOKUP(D65,Other_tabels!$Q$5:$T$13,2,FALSE)*K65,0)</f>
        <v>0</v>
      </c>
      <c r="AS65" s="40"/>
      <c r="AZ65" t="str">
        <f t="shared" si="1"/>
        <v>L10</v>
      </c>
      <c r="BA65" t="str">
        <f t="shared" si="2"/>
        <v>Extrac_ProteinGrassclover_org</v>
      </c>
      <c r="BB65" t="s">
        <v>172</v>
      </c>
      <c r="BC65">
        <f t="shared" si="34"/>
        <v>0</v>
      </c>
      <c r="BD65" t="str">
        <f>$AU$22</f>
        <v>BE MJ/kg</v>
      </c>
      <c r="BE65" s="40" t="str">
        <f>AU37</f>
        <v/>
      </c>
    </row>
    <row r="66" spans="1:57" x14ac:dyDescent="0.3">
      <c r="A66" s="23" t="s">
        <v>82</v>
      </c>
      <c r="B66" s="49"/>
      <c r="C66" s="24"/>
      <c r="D66" s="16"/>
      <c r="E66" s="16"/>
      <c r="F66" s="10">
        <v>100</v>
      </c>
      <c r="K66" s="63">
        <f t="shared" si="32"/>
        <v>0</v>
      </c>
      <c r="L66" s="63">
        <f>IF(E66="Diesel",VLOOKUP(D66,Other_tabels!$Q$5:$T$13,2,FALSE)*K66,0)</f>
        <v>0</v>
      </c>
      <c r="AS66" s="81"/>
      <c r="AZ66" t="str">
        <f t="shared" si="1"/>
        <v>L10</v>
      </c>
      <c r="BA66" t="str">
        <f t="shared" si="2"/>
        <v>Extrac_ProteinGrassclover_org</v>
      </c>
      <c r="BB66" t="s">
        <v>172</v>
      </c>
      <c r="BC66">
        <f>$B$38</f>
        <v>0</v>
      </c>
      <c r="BD66" t="str">
        <f>C38</f>
        <v>Kg</v>
      </c>
      <c r="BE66" s="81">
        <f>O38</f>
        <v>0</v>
      </c>
    </row>
    <row r="67" spans="1:57" x14ac:dyDescent="0.3">
      <c r="A67" s="23" t="s">
        <v>83</v>
      </c>
      <c r="B67" s="49"/>
      <c r="C67" s="24"/>
      <c r="D67" s="16"/>
      <c r="E67" s="16"/>
      <c r="F67" s="10">
        <v>100</v>
      </c>
      <c r="K67" s="63">
        <f t="shared" si="32"/>
        <v>0</v>
      </c>
      <c r="L67" s="63">
        <f>IF(E67="Diesel",VLOOKUP(D67,Other_tabels!$Q$5:$T$13,2,FALSE)*K67,0)</f>
        <v>0</v>
      </c>
      <c r="AS67" s="40"/>
      <c r="AZ67" t="str">
        <f t="shared" si="1"/>
        <v>L10</v>
      </c>
      <c r="BA67" t="str">
        <f t="shared" si="2"/>
        <v>Extrac_ProteinGrassclover_org</v>
      </c>
      <c r="BB67" t="s">
        <v>172</v>
      </c>
      <c r="BC67">
        <f t="shared" ref="BC67:BC70" si="36">$B$38</f>
        <v>0</v>
      </c>
      <c r="BD67" t="str">
        <f>$AQ$22</f>
        <v>C g/kg</v>
      </c>
      <c r="BE67" s="40" t="str">
        <f>AQ38</f>
        <v/>
      </c>
    </row>
    <row r="68" spans="1:57" ht="17.399999999999999" x14ac:dyDescent="0.3">
      <c r="A68" s="31"/>
      <c r="B68" s="31"/>
      <c r="C68" s="30"/>
      <c r="D68" s="30"/>
      <c r="O68" s="37" t="s">
        <v>101</v>
      </c>
      <c r="P68" s="70"/>
      <c r="AS68" s="40"/>
      <c r="AZ68" t="str">
        <f t="shared" si="1"/>
        <v>L10</v>
      </c>
      <c r="BA68" t="str">
        <f t="shared" si="2"/>
        <v>Extrac_ProteinGrassclover_org</v>
      </c>
      <c r="BB68" t="s">
        <v>172</v>
      </c>
      <c r="BC68">
        <f t="shared" si="36"/>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t="str">
        <f t="shared" si="1"/>
        <v>L10</v>
      </c>
      <c r="BA69" t="str">
        <f t="shared" si="2"/>
        <v>Extrac_ProteinGrassclover_org</v>
      </c>
      <c r="BB69" t="s">
        <v>172</v>
      </c>
      <c r="BC69">
        <f t="shared" si="36"/>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7">B70</f>
        <v>0</v>
      </c>
      <c r="P70" s="55"/>
      <c r="Q70" s="63">
        <f>IF(D70="",0,VLOOKUP(O70,$B$12:$D$18,3,FALSE)*D70*(F70/100))</f>
        <v>0</v>
      </c>
      <c r="R70" s="63">
        <f>IF(E70="",0,VLOOKUP(O70,$B$12:$D$18,3,FALSE)*E70*(F70/100))</f>
        <v>0</v>
      </c>
      <c r="AS70" s="40"/>
      <c r="AZ70" t="str">
        <f t="shared" si="1"/>
        <v>L10</v>
      </c>
      <c r="BA70" t="str">
        <f t="shared" si="2"/>
        <v>Extrac_ProteinGrassclover_org</v>
      </c>
      <c r="BB70" t="s">
        <v>172</v>
      </c>
      <c r="BC70">
        <f t="shared" si="36"/>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7"/>
        <v>0</v>
      </c>
      <c r="P71" s="55"/>
      <c r="Q71" s="63">
        <f t="shared" ref="Q71:Q78" si="38">IF(D71="",0,VLOOKUP(O71,$B$12:$D$18,3,FALSE)*D71*(F71/100))</f>
        <v>0</v>
      </c>
      <c r="R71" s="63">
        <f t="shared" ref="R71:R78" si="39">IF(E71="",0,VLOOKUP(O71,$B$12:$D$18,3,FALSE)*E71*(F71/100))</f>
        <v>0</v>
      </c>
      <c r="AS71" s="40"/>
      <c r="AZ71" t="str">
        <f t="shared" si="1"/>
        <v>L10</v>
      </c>
      <c r="BA71" t="str">
        <f t="shared" si="2"/>
        <v>Extrac_ProteinGrassclover_org</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7"/>
        <v>0</v>
      </c>
      <c r="P72" s="55"/>
      <c r="Q72" s="63">
        <f t="shared" si="38"/>
        <v>0</v>
      </c>
      <c r="R72" s="63">
        <f t="shared" si="39"/>
        <v>0</v>
      </c>
      <c r="AS72" s="59"/>
      <c r="AZ72" t="str">
        <f t="shared" si="1"/>
        <v>L10</v>
      </c>
      <c r="BA72" t="str">
        <f t="shared" si="2"/>
        <v>Extrac_ProteinGrassclover_org</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7"/>
        <v>0</v>
      </c>
      <c r="P73" s="55"/>
      <c r="Q73" s="63">
        <f t="shared" si="38"/>
        <v>0</v>
      </c>
      <c r="R73" s="63">
        <f t="shared" si="39"/>
        <v>0</v>
      </c>
      <c r="AS73" s="59"/>
      <c r="AZ73" t="str">
        <f t="shared" si="1"/>
        <v>L10</v>
      </c>
      <c r="BA73" t="str">
        <f t="shared" si="2"/>
        <v>Extrac_ProteinGrassclover_org</v>
      </c>
      <c r="BB73" t="s">
        <v>125</v>
      </c>
      <c r="BC73" t="str">
        <f t="shared" ref="BC73:BC77" si="40">$B$39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7"/>
        <v>0</v>
      </c>
      <c r="P74" s="55"/>
      <c r="Q74" s="63">
        <f t="shared" si="38"/>
        <v>0</v>
      </c>
      <c r="R74" s="63">
        <f t="shared" si="39"/>
        <v>0</v>
      </c>
      <c r="AS74" s="59"/>
      <c r="AZ74" t="str">
        <f t="shared" si="1"/>
        <v>L10</v>
      </c>
      <c r="BA74" t="str">
        <f t="shared" si="2"/>
        <v>Extrac_ProteinGrassclover_org</v>
      </c>
      <c r="BB74" t="s">
        <v>125</v>
      </c>
      <c r="BC74" t="str">
        <f t="shared" si="40"/>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7"/>
        <v>0</v>
      </c>
      <c r="P75" s="55"/>
      <c r="Q75" s="63">
        <f t="shared" si="38"/>
        <v>0</v>
      </c>
      <c r="R75" s="63">
        <f t="shared" si="39"/>
        <v>0</v>
      </c>
      <c r="AS75" s="59"/>
      <c r="AZ75" t="str">
        <f t="shared" si="1"/>
        <v>L10</v>
      </c>
      <c r="BA75" t="str">
        <f t="shared" si="2"/>
        <v>Extrac_ProteinGrassclover_org</v>
      </c>
      <c r="BB75" t="s">
        <v>125</v>
      </c>
      <c r="BC75" t="str">
        <f t="shared" si="40"/>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7"/>
        <v>0</v>
      </c>
      <c r="P76" s="55"/>
      <c r="Q76" s="63">
        <f t="shared" si="38"/>
        <v>0</v>
      </c>
      <c r="R76" s="63">
        <f t="shared" si="39"/>
        <v>0</v>
      </c>
      <c r="AS76" s="59"/>
      <c r="AZ76" t="str">
        <f t="shared" si="1"/>
        <v>L10</v>
      </c>
      <c r="BA76" t="str">
        <f t="shared" si="2"/>
        <v>Extrac_ProteinGrassclover_org</v>
      </c>
      <c r="BB76" t="s">
        <v>125</v>
      </c>
      <c r="BC76" t="str">
        <f t="shared" si="40"/>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7"/>
        <v>0</v>
      </c>
      <c r="P77" s="55"/>
      <c r="Q77" s="63">
        <f t="shared" si="38"/>
        <v>0</v>
      </c>
      <c r="R77" s="63">
        <f t="shared" si="39"/>
        <v>0</v>
      </c>
      <c r="AS77" s="59"/>
      <c r="AZ77" t="str">
        <f t="shared" si="1"/>
        <v>L10</v>
      </c>
      <c r="BA77" t="str">
        <f t="shared" si="2"/>
        <v>Extrac_ProteinGrassclover_org</v>
      </c>
      <c r="BB77" t="s">
        <v>125</v>
      </c>
      <c r="BC77" t="str">
        <f t="shared" si="40"/>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7"/>
        <v>0</v>
      </c>
      <c r="P78" s="55"/>
      <c r="Q78" s="63">
        <f t="shared" si="38"/>
        <v>0</v>
      </c>
      <c r="R78" s="63">
        <f t="shared" si="39"/>
        <v>0</v>
      </c>
      <c r="AS78" s="59"/>
      <c r="AZ78" t="str">
        <f t="shared" si="1"/>
        <v>L10</v>
      </c>
      <c r="BA78" t="str">
        <f t="shared" si="2"/>
        <v>Extrac_ProteinGrassclover_org</v>
      </c>
      <c r="BB78" t="s">
        <v>162</v>
      </c>
      <c r="BC78" t="s">
        <v>162</v>
      </c>
      <c r="BD78" t="str">
        <f>I42</f>
        <v>Heat (MJ)</v>
      </c>
      <c r="BE78" s="59">
        <f>I50</f>
        <v>0</v>
      </c>
    </row>
    <row r="79" spans="1:57" x14ac:dyDescent="0.3">
      <c r="O79" s="74" t="s">
        <v>54</v>
      </c>
      <c r="P79" s="56"/>
      <c r="Q79" s="73">
        <f>SUM(Q70:Q78)</f>
        <v>0</v>
      </c>
      <c r="R79" s="73">
        <f>SUM(R70:R78)</f>
        <v>0</v>
      </c>
      <c r="AS79" s="59"/>
      <c r="AZ79" t="str">
        <f t="shared" si="1"/>
        <v>L10</v>
      </c>
      <c r="BA79" t="str">
        <f t="shared" si="2"/>
        <v>Extrac_ProteinGrassclover_org</v>
      </c>
      <c r="BB79" t="s">
        <v>162</v>
      </c>
      <c r="BC79" t="s">
        <v>162</v>
      </c>
      <c r="BD79" t="str">
        <f>H42</f>
        <v>EL (KWh)</v>
      </c>
      <c r="BE79" s="59">
        <f>H50</f>
        <v>0</v>
      </c>
    </row>
    <row r="80" spans="1:57" x14ac:dyDescent="0.3">
      <c r="O80" s="35"/>
      <c r="P80" s="35"/>
      <c r="Q80" s="57"/>
      <c r="R80" s="57"/>
      <c r="S80" s="57"/>
      <c r="AS80" s="59"/>
      <c r="AZ80" t="str">
        <f t="shared" si="1"/>
        <v>L10</v>
      </c>
      <c r="BA80" t="str">
        <f t="shared" si="2"/>
        <v>Extrac_ProteinGrassclover_org</v>
      </c>
      <c r="BB80" t="str">
        <f>$A$53</f>
        <v>Transport</v>
      </c>
      <c r="BC80" t="str">
        <f>BB80</f>
        <v>Transport</v>
      </c>
      <c r="BD80" t="str">
        <f>Q53</f>
        <v>Diesel (L)</v>
      </c>
      <c r="BE80" s="59">
        <f>Q63</f>
        <v>1.0671003505599403E-2</v>
      </c>
    </row>
    <row r="81" spans="1:57" ht="17.399999999999999" x14ac:dyDescent="0.3">
      <c r="O81" s="37" t="s">
        <v>103</v>
      </c>
      <c r="P81" s="37"/>
      <c r="Q81" s="7" t="s">
        <v>169</v>
      </c>
      <c r="AZ81" t="str">
        <f t="shared" si="1"/>
        <v>L10</v>
      </c>
      <c r="BA81" t="str">
        <f t="shared" si="2"/>
        <v>Extrac_ProteinGrassclover_org</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t="str">
        <f t="shared" si="1"/>
        <v>L10</v>
      </c>
      <c r="BA82" t="str">
        <f t="shared" si="2"/>
        <v>Extrac_ProteinGrassclover_org</v>
      </c>
      <c r="BB82" t="s">
        <v>164</v>
      </c>
      <c r="BC82" t="s">
        <v>164</v>
      </c>
      <c r="BD82" t="str">
        <f>Q69</f>
        <v>EL (KWh)</v>
      </c>
      <c r="BE82" s="59">
        <f>Q79</f>
        <v>0</v>
      </c>
    </row>
    <row r="83" spans="1:57" x14ac:dyDescent="0.3">
      <c r="A83" s="23" t="s">
        <v>92</v>
      </c>
      <c r="B83" s="49" t="s">
        <v>706</v>
      </c>
      <c r="C83" s="24">
        <v>0.159</v>
      </c>
      <c r="D83" s="16">
        <v>3.09E-2</v>
      </c>
      <c r="E83" s="16"/>
      <c r="O83" s="36" t="str">
        <f t="shared" ref="O83:O91" si="41">B83</f>
        <v>Protein_grass_clover_biorefinery_org</v>
      </c>
      <c r="P83" s="71"/>
      <c r="Q83" s="63">
        <f t="shared" ref="Q83:Q91" si="42">IF(C83="",0,VLOOKUP(O83,$B$12:$D$18,3,FALSE)*C83)</f>
        <v>0.159</v>
      </c>
      <c r="R83" s="63">
        <f t="shared" ref="R83:R91" si="43">IF(D83="",0,VLOOKUP(O83,$B$12:$D$18,3,FALSE)*D83)</f>
        <v>3.09E-2</v>
      </c>
      <c r="S83" s="63">
        <f>IF(E83="",0,VLOOKUP(O83,$B$12:$D$18,3,FALSE)*E83)</f>
        <v>0</v>
      </c>
      <c r="AZ83" t="str">
        <f t="shared" si="1"/>
        <v>L10</v>
      </c>
      <c r="BA83" t="str">
        <f t="shared" si="2"/>
        <v>Extrac_ProteinGrassclover_org</v>
      </c>
      <c r="BB83" t="s">
        <v>164</v>
      </c>
      <c r="BC83" t="s">
        <v>164</v>
      </c>
      <c r="BD83" t="str">
        <f>R69</f>
        <v>Diesel (L)</v>
      </c>
      <c r="BE83" s="59">
        <f>R79</f>
        <v>0</v>
      </c>
    </row>
    <row r="84" spans="1:57" x14ac:dyDescent="0.3">
      <c r="A84" s="23" t="s">
        <v>93</v>
      </c>
      <c r="B84" s="49"/>
      <c r="C84" s="24"/>
      <c r="D84" s="16"/>
      <c r="E84" s="16"/>
      <c r="O84" s="36">
        <f t="shared" si="41"/>
        <v>0</v>
      </c>
      <c r="P84" s="55"/>
      <c r="Q84" s="63">
        <f t="shared" si="42"/>
        <v>0</v>
      </c>
      <c r="R84" s="63">
        <f t="shared" si="43"/>
        <v>0</v>
      </c>
      <c r="S84" s="63">
        <f t="shared" ref="S84:S91" si="44">IF(E84="",0,VLOOKUP(O84,$B$12:$D$18,3,FALSE)*E84)</f>
        <v>0</v>
      </c>
      <c r="AZ84" t="str">
        <f t="shared" si="1"/>
        <v>L10</v>
      </c>
      <c r="BA84" t="str">
        <f t="shared" si="2"/>
        <v>Extrac_ProteinGrassclover_org</v>
      </c>
      <c r="BB84" t="s">
        <v>165</v>
      </c>
      <c r="BC84" t="s">
        <v>165</v>
      </c>
      <c r="BD84" t="str">
        <f>Q82</f>
        <v>Heat (MJ)</v>
      </c>
      <c r="BE84" s="59">
        <f>Q92</f>
        <v>0.159</v>
      </c>
    </row>
    <row r="85" spans="1:57" x14ac:dyDescent="0.3">
      <c r="A85" s="23" t="s">
        <v>94</v>
      </c>
      <c r="B85" s="49"/>
      <c r="C85" s="24"/>
      <c r="D85" s="16"/>
      <c r="E85" s="16"/>
      <c r="O85" s="36">
        <f t="shared" si="41"/>
        <v>0</v>
      </c>
      <c r="P85" s="55"/>
      <c r="Q85" s="63">
        <f t="shared" si="42"/>
        <v>0</v>
      </c>
      <c r="R85" s="63">
        <f t="shared" si="43"/>
        <v>0</v>
      </c>
      <c r="S85" s="63">
        <f t="shared" si="44"/>
        <v>0</v>
      </c>
      <c r="AZ85" t="str">
        <f t="shared" si="1"/>
        <v>L10</v>
      </c>
      <c r="BA85" t="str">
        <f t="shared" si="2"/>
        <v>Extrac_ProteinGrassclover_org</v>
      </c>
      <c r="BB85" t="s">
        <v>165</v>
      </c>
      <c r="BC85" t="s">
        <v>165</v>
      </c>
      <c r="BD85" t="str">
        <f>R82</f>
        <v>EL (KWh)</v>
      </c>
      <c r="BE85" s="59">
        <f>R92</f>
        <v>3.09E-2</v>
      </c>
    </row>
    <row r="86" spans="1:57" x14ac:dyDescent="0.3">
      <c r="A86" s="23" t="s">
        <v>95</v>
      </c>
      <c r="B86" s="49"/>
      <c r="C86" s="24"/>
      <c r="D86" s="16"/>
      <c r="E86" s="16"/>
      <c r="O86" s="36">
        <f t="shared" si="41"/>
        <v>0</v>
      </c>
      <c r="P86" s="55"/>
      <c r="Q86" s="63">
        <f t="shared" si="42"/>
        <v>0</v>
      </c>
      <c r="R86" s="63">
        <f t="shared" si="43"/>
        <v>0</v>
      </c>
      <c r="S86" s="63">
        <f t="shared" si="44"/>
        <v>0</v>
      </c>
      <c r="AZ86" t="str">
        <f t="shared" ref="AZ86:AZ100" si="45">$BC$20</f>
        <v>L10</v>
      </c>
      <c r="BA86" t="str">
        <f t="shared" ref="BA86:BA100" si="46">$BC$21</f>
        <v>Extrac_ProteinGrassclover_org</v>
      </c>
      <c r="BB86" t="s">
        <v>165</v>
      </c>
      <c r="BC86" t="s">
        <v>165</v>
      </c>
      <c r="BD86" t="str">
        <f>S82</f>
        <v>Diesel (L)</v>
      </c>
      <c r="BE86" s="59">
        <f>S92</f>
        <v>0</v>
      </c>
    </row>
    <row r="87" spans="1:57" x14ac:dyDescent="0.3">
      <c r="A87" s="23" t="s">
        <v>96</v>
      </c>
      <c r="B87" s="49"/>
      <c r="C87" s="24"/>
      <c r="D87" s="16"/>
      <c r="E87" s="16"/>
      <c r="O87" s="36">
        <f t="shared" si="41"/>
        <v>0</v>
      </c>
      <c r="P87" s="55"/>
      <c r="Q87" s="63">
        <f t="shared" si="42"/>
        <v>0</v>
      </c>
      <c r="R87" s="63">
        <f t="shared" si="43"/>
        <v>0</v>
      </c>
      <c r="S87" s="63">
        <f t="shared" si="44"/>
        <v>0</v>
      </c>
      <c r="AZ87" t="str">
        <f t="shared" si="45"/>
        <v>L10</v>
      </c>
      <c r="BA87" t="str">
        <f t="shared" si="46"/>
        <v>Extrac_ProteinGrassclover_org</v>
      </c>
      <c r="BB87" t="s">
        <v>170</v>
      </c>
      <c r="BC87" t="s">
        <v>170</v>
      </c>
      <c r="BD87" t="str">
        <f>D94</f>
        <v>EL (KWh)</v>
      </c>
      <c r="BE87">
        <f>D104</f>
        <v>0</v>
      </c>
    </row>
    <row r="88" spans="1:57" x14ac:dyDescent="0.3">
      <c r="A88" s="23" t="s">
        <v>97</v>
      </c>
      <c r="B88" s="49"/>
      <c r="C88" s="24"/>
      <c r="D88" s="16"/>
      <c r="E88" s="16"/>
      <c r="O88" s="36">
        <f t="shared" si="41"/>
        <v>0</v>
      </c>
      <c r="P88" s="55"/>
      <c r="Q88" s="63">
        <f t="shared" si="42"/>
        <v>0</v>
      </c>
      <c r="R88" s="63">
        <f t="shared" si="43"/>
        <v>0</v>
      </c>
      <c r="S88" s="63">
        <f t="shared" si="44"/>
        <v>0</v>
      </c>
      <c r="AZ88" t="str">
        <f t="shared" si="45"/>
        <v>L10</v>
      </c>
      <c r="BA88" t="str">
        <f t="shared" si="46"/>
        <v>Extrac_ProteinGrassclover_org</v>
      </c>
      <c r="BB88" t="s">
        <v>170</v>
      </c>
      <c r="BC88" t="s">
        <v>170</v>
      </c>
      <c r="BD88" t="str">
        <f>S82</f>
        <v>Diesel (L)</v>
      </c>
      <c r="BE88">
        <f>E104</f>
        <v>0</v>
      </c>
    </row>
    <row r="89" spans="1:57" x14ac:dyDescent="0.3">
      <c r="A89" s="23" t="s">
        <v>98</v>
      </c>
      <c r="B89" s="49"/>
      <c r="C89" s="24"/>
      <c r="D89" s="16"/>
      <c r="E89" s="16"/>
      <c r="O89" s="36">
        <f t="shared" si="41"/>
        <v>0</v>
      </c>
      <c r="P89" s="55"/>
      <c r="Q89" s="63">
        <f t="shared" si="42"/>
        <v>0</v>
      </c>
      <c r="R89" s="63">
        <f t="shared" si="43"/>
        <v>0</v>
      </c>
      <c r="S89" s="63">
        <f t="shared" si="44"/>
        <v>0</v>
      </c>
      <c r="AZ89" t="str">
        <f t="shared" si="45"/>
        <v>L10</v>
      </c>
      <c r="BA89" t="str">
        <f t="shared" si="46"/>
        <v>Extrac_ProteinGrassclover_org</v>
      </c>
      <c r="BB89" t="s">
        <v>208</v>
      </c>
      <c r="BC89" t="str">
        <f>S38</f>
        <v>C_Diffust</v>
      </c>
      <c r="BD89" t="s">
        <v>209</v>
      </c>
      <c r="BE89">
        <f>S39</f>
        <v>0</v>
      </c>
    </row>
    <row r="90" spans="1:57" x14ac:dyDescent="0.3">
      <c r="A90" s="23" t="s">
        <v>99</v>
      </c>
      <c r="B90" s="49"/>
      <c r="C90" s="24"/>
      <c r="D90" s="16"/>
      <c r="E90" s="16"/>
      <c r="O90" s="36">
        <f t="shared" si="41"/>
        <v>0</v>
      </c>
      <c r="P90" s="55"/>
      <c r="Q90" s="63">
        <f t="shared" si="42"/>
        <v>0</v>
      </c>
      <c r="R90" s="63">
        <f t="shared" si="43"/>
        <v>0</v>
      </c>
      <c r="S90" s="63">
        <f t="shared" si="44"/>
        <v>0</v>
      </c>
      <c r="AZ90" t="str">
        <f t="shared" si="45"/>
        <v>L10</v>
      </c>
      <c r="BA90" t="str">
        <f t="shared" si="46"/>
        <v>Extrac_ProteinGrassclover_org</v>
      </c>
      <c r="BB90" t="s">
        <v>208</v>
      </c>
      <c r="BC90" t="str">
        <f>T38</f>
        <v>C_CO2_klima</v>
      </c>
      <c r="BD90" t="s">
        <v>209</v>
      </c>
      <c r="BE90">
        <f>T39</f>
        <v>0</v>
      </c>
    </row>
    <row r="91" spans="1:57" x14ac:dyDescent="0.3">
      <c r="A91" s="23" t="s">
        <v>100</v>
      </c>
      <c r="B91" s="49"/>
      <c r="C91" s="24"/>
      <c r="D91" s="16"/>
      <c r="E91" s="16"/>
      <c r="O91" s="36">
        <f t="shared" si="41"/>
        <v>0</v>
      </c>
      <c r="P91" s="55"/>
      <c r="Q91" s="63">
        <f t="shared" si="42"/>
        <v>0</v>
      </c>
      <c r="R91" s="63">
        <f t="shared" si="43"/>
        <v>0</v>
      </c>
      <c r="S91" s="63">
        <f t="shared" si="44"/>
        <v>0</v>
      </c>
      <c r="AZ91" t="str">
        <f t="shared" si="45"/>
        <v>L10</v>
      </c>
      <c r="BA91" t="str">
        <f t="shared" si="46"/>
        <v>Extrac_ProteinGrassclover_org</v>
      </c>
      <c r="BB91" t="s">
        <v>208</v>
      </c>
      <c r="BC91" t="str">
        <f>U38</f>
        <v>C_CH4</v>
      </c>
      <c r="BD91" t="s">
        <v>209</v>
      </c>
      <c r="BE91">
        <f>U39</f>
        <v>0</v>
      </c>
    </row>
    <row r="92" spans="1:57" x14ac:dyDescent="0.3">
      <c r="A92" s="31"/>
      <c r="O92" s="74" t="s">
        <v>54</v>
      </c>
      <c r="P92" s="56"/>
      <c r="Q92" s="73">
        <f>SUM(Q83:Q91)</f>
        <v>0.159</v>
      </c>
      <c r="R92" s="73">
        <f>SUM(R83:R91)</f>
        <v>3.09E-2</v>
      </c>
      <c r="S92" s="73">
        <f>SUM(S83:S91)</f>
        <v>0</v>
      </c>
      <c r="AZ92" t="str">
        <f t="shared" si="45"/>
        <v>L10</v>
      </c>
      <c r="BA92" t="str">
        <f t="shared" si="46"/>
        <v>Extrac_ProteinGrassclover_org</v>
      </c>
      <c r="BB92" t="s">
        <v>208</v>
      </c>
      <c r="BC92" t="str">
        <f>V38</f>
        <v>N_Diffust</v>
      </c>
      <c r="BD92" t="s">
        <v>209</v>
      </c>
      <c r="BE92">
        <f>V39</f>
        <v>0</v>
      </c>
    </row>
    <row r="93" spans="1:57" x14ac:dyDescent="0.3">
      <c r="AZ93" t="str">
        <f t="shared" si="45"/>
        <v>L10</v>
      </c>
      <c r="BA93" t="str">
        <f t="shared" si="46"/>
        <v>Extrac_ProteinGrassclover_org</v>
      </c>
      <c r="BB93" t="s">
        <v>208</v>
      </c>
      <c r="BC93" t="str">
        <f>W38</f>
        <v>N_N2O</v>
      </c>
      <c r="BD93" t="s">
        <v>209</v>
      </c>
      <c r="BE93">
        <f>W39</f>
        <v>0</v>
      </c>
    </row>
    <row r="94" spans="1:57" x14ac:dyDescent="0.3">
      <c r="A94" s="26" t="s">
        <v>111</v>
      </c>
      <c r="B94" s="48" t="s">
        <v>73</v>
      </c>
      <c r="C94" s="15" t="s">
        <v>112</v>
      </c>
      <c r="D94" s="15" t="s">
        <v>167</v>
      </c>
      <c r="E94" s="15" t="s">
        <v>163</v>
      </c>
      <c r="AZ94" t="str">
        <f t="shared" si="45"/>
        <v>L10</v>
      </c>
      <c r="BA94" t="str">
        <f t="shared" si="46"/>
        <v>Extrac_ProteinGrassclover_org</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t="str">
        <f t="shared" si="45"/>
        <v>L10</v>
      </c>
      <c r="BA95" t="str">
        <f t="shared" si="46"/>
        <v>Extrac_ProteinGrassclover_org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t="str">
        <f t="shared" si="45"/>
        <v>L10</v>
      </c>
      <c r="BA96" t="str">
        <f t="shared" si="46"/>
        <v>Extrac_ProteinGrassclover_org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t="str">
        <f t="shared" si="45"/>
        <v>L10</v>
      </c>
      <c r="BA97" t="str">
        <f t="shared" si="46"/>
        <v>Extrac_ProteinGrassclover_org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t="str">
        <f t="shared" si="45"/>
        <v>L10</v>
      </c>
      <c r="BA98" t="str">
        <f t="shared" si="46"/>
        <v>Extrac_ProteinGrassclover_org</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t="str">
        <f t="shared" si="45"/>
        <v>L10</v>
      </c>
      <c r="BA99" t="str">
        <f t="shared" si="46"/>
        <v>Extrac_ProteinGrassclover_org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t="str">
        <f t="shared" si="45"/>
        <v>L10</v>
      </c>
      <c r="BA100" t="str">
        <f t="shared" si="46"/>
        <v>Extrac_ProteinGrassclover_org</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0.159</v>
      </c>
      <c r="D109" s="104">
        <f>Q79+R92+D104</f>
        <v>3.09E-2</v>
      </c>
      <c r="E109" s="104">
        <f>Q63+R79+S92+E104</f>
        <v>1.0671003505599403E-2</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8BECB9AC-B125-49F9-8F86-A28A22DF607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849EC37E-312A-47D9-8529-352F12E7F337}">
          <x14:formula1>
            <xm:f>Other_tabels!$V$5:$V$6</xm:f>
          </x14:formula1>
          <xm:sqref>E54:E68</xm:sqref>
        </x14:dataValidation>
        <x14:dataValidation type="list" allowBlank="1" showInputMessage="1" showErrorMessage="1" xr:uid="{0363DAD1-026B-41FD-BCC6-319A70524428}">
          <x14:formula1>
            <xm:f>Other_tabels!$Q$5:$Q$13</xm:f>
          </x14:formula1>
          <xm:sqref>D54:D68</xm:sqref>
        </x14:dataValidation>
        <x14:dataValidation type="list" allowBlank="1" showInputMessage="1" showErrorMessage="1" xr:uid="{BD351F1A-FCAD-493C-A387-3FDF6EE722EF}">
          <x14:formula1>
            <xm:f>Biomass_pool_output_Field_modul!$A$3:$A$100</xm:f>
          </x14:formula1>
          <xm:sqref>B12:B18</xm:sqref>
        </x14:dataValidation>
        <x14:dataValidation type="list" allowBlank="1" showInputMessage="1" showErrorMessage="1" xr:uid="{00343D02-C0EF-4B40-B877-FBF105771EEB}">
          <x14:formula1>
            <xm:f>Other_tabels!$A$5:$A$50</xm:f>
          </x14:formula1>
          <xm:sqref>C19 C21</xm:sqref>
        </x14:dataValidation>
        <x14:dataValidation type="list" allowBlank="1" showInputMessage="1" showErrorMessage="1" xr:uid="{10F337D6-BED1-4040-9B35-4A7CBC15AFEB}">
          <x14:formula1>
            <xm:f>Other_tabels!$X$5:$X$22</xm:f>
          </x14:formula1>
          <xm:sqref>C70:C78</xm:sqref>
        </x14:dataValidation>
        <x14:dataValidation type="list" allowBlank="1" showInputMessage="1" showErrorMessage="1" xr:uid="{D66FD66C-CBBF-44B0-8CD1-8E827A06E9EE}">
          <x14:formula1>
            <xm:f>'Diesel consumption for field op'!$B$4:$B$78</xm:f>
          </x14:formula1>
          <xm:sqref>C95:C103</xm:sqref>
        </x14:dataValidation>
        <x14:dataValidation type="list" allowBlank="1" showInputMessage="1" showErrorMessage="1" xr:uid="{0147AED9-1893-4E7C-8DB0-805298735A59}">
          <x14:formula1>
            <xm:f>'Processed products'!$Z$5:$Z$104</xm:f>
          </x14:formula1>
          <xm:sqref>B43:B49</xm:sqref>
        </x14:dataValidation>
        <x14:dataValidation type="list" allowBlank="1" showInputMessage="1" showErrorMessage="1" xr:uid="{E06B4DCA-30CE-4061-8CA1-A61B09C0DF60}">
          <x14:formula1>
            <xm:f>Other_tabels!$I$5:$I$12</xm:f>
          </x14:formula1>
          <xm:sqref>C43:C49</xm:sqref>
        </x14:dataValidation>
        <x14:dataValidation type="list" allowBlank="1" showInputMessage="1" showErrorMessage="1" xr:uid="{3B718462-90E6-4FD1-9ABC-2A3506FA4577}">
          <x14:formula1>
            <xm:f>'Processed products'!$B$5:$B$103</xm:f>
          </x14:formula1>
          <xm:sqref>B23:B30</xm:sqref>
        </x14:dataValidation>
        <x14:dataValidation type="list" allowBlank="1" showInputMessage="1" showErrorMessage="1" xr:uid="{4C0D2768-656B-4B50-8218-67486D4CE8D5}">
          <x14:formula1>
            <xm:f>'Processed products'!$AJ$5:$AJ$239</xm:f>
          </x14:formula1>
          <xm:sqref>B33:B38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BE109"/>
  <sheetViews>
    <sheetView topLeftCell="I12" zoomScale="110" zoomScaleNormal="110"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47" max="47" width="9"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10</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234</v>
      </c>
      <c r="C5" s="225"/>
      <c r="E5" s="10"/>
      <c r="F5" s="10">
        <v>1</v>
      </c>
      <c r="G5" s="10"/>
      <c r="H5" s="10"/>
      <c r="I5" s="10"/>
      <c r="J5" s="10"/>
      <c r="K5" s="10"/>
      <c r="L5" s="10"/>
      <c r="M5" s="10"/>
    </row>
    <row r="6" spans="1:24" x14ac:dyDescent="0.3">
      <c r="A6" s="20" t="s">
        <v>3</v>
      </c>
      <c r="B6" s="224" t="s">
        <v>434</v>
      </c>
      <c r="C6" s="225"/>
    </row>
    <row r="7" spans="1:24" ht="14.4" customHeight="1" x14ac:dyDescent="0.3">
      <c r="A7" s="218" t="s">
        <v>53</v>
      </c>
      <c r="B7" s="219" t="s">
        <v>235</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313</v>
      </c>
      <c r="C12" s="34" t="s">
        <v>33</v>
      </c>
      <c r="D12" s="11">
        <v>1</v>
      </c>
      <c r="Q12" s="66">
        <f>(IF($B12="","0",VLOOKUP($B12,Biomass_pool_output_Field_modul!$A$3:$G$100,7,FALSE)))</f>
        <v>914</v>
      </c>
      <c r="R12" s="55"/>
      <c r="S12" s="34">
        <f>(IF($B12="","0",VLOOKUP($B12,Biomass_pool_output_Field_modul!$A$3:$F$100,2,FALSE)))*D12</f>
        <v>450</v>
      </c>
      <c r="T12" s="34">
        <f>(IF($B12="","0",VLOOKUP($B12,Biomass_pool_output_Field_modul!$A$3:$F$100,3,FALSE)))*D12</f>
        <v>30.08</v>
      </c>
      <c r="U12" s="34">
        <f>(IF($B12="","0",VLOOKUP($B12,Biomass_pool_output_Field_modul!$A$3:$F$100,4,FALSE)))*D12</f>
        <v>7.6</v>
      </c>
      <c r="V12" s="34">
        <f>(IF($B12="","0",VLOOKUP($B12,Biomass_pool_output_Field_modul!$A$3:$F$100,5,FALSE)))*D12</f>
        <v>10</v>
      </c>
      <c r="W12" s="34">
        <f>(IF($B12="","0",VLOOKUP($B12,Biomass_pool_output_Field_modul!$A$3:$F$100,6,FALSE)))*D12</f>
        <v>27.6</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914</v>
      </c>
      <c r="R20" s="55"/>
      <c r="S20" s="34">
        <f>SUM(S12:S18)</f>
        <v>450</v>
      </c>
      <c r="T20" s="34">
        <f>SUM(T12:T18)</f>
        <v>30.08</v>
      </c>
      <c r="U20" s="34">
        <f>SUM(U12:U18)</f>
        <v>7.6</v>
      </c>
      <c r="V20" s="34">
        <f t="shared" ref="V20:W20" si="0">SUM(V12:V18)</f>
        <v>10</v>
      </c>
      <c r="W20" s="34">
        <f t="shared" si="0"/>
        <v>27.6</v>
      </c>
      <c r="BB20" t="str">
        <f>A4</f>
        <v>ID-nummer</v>
      </c>
      <c r="BC20">
        <f>B4</f>
        <v>10</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Oil_Mill_conv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10</v>
      </c>
      <c r="BA22" t="str">
        <f t="shared" ref="BA22:BA85" si="2">$BC$21</f>
        <v>Oil_Mill_conv</v>
      </c>
      <c r="BB22" t="s">
        <v>73</v>
      </c>
      <c r="BC22" t="str">
        <f t="shared" ref="BC22" si="3">$B$12</f>
        <v>Oilseed_conv</v>
      </c>
      <c r="BD22" t="str">
        <f t="shared" ref="BD22:BE28" si="4">C12</f>
        <v>Kg</v>
      </c>
      <c r="BE22">
        <f t="shared" si="4"/>
        <v>1</v>
      </c>
    </row>
    <row r="23" spans="1:57" x14ac:dyDescent="0.3">
      <c r="A23" s="23" t="s">
        <v>145</v>
      </c>
      <c r="B23" s="24" t="s">
        <v>175</v>
      </c>
      <c r="C23" s="34" t="s">
        <v>33</v>
      </c>
      <c r="D23" s="65">
        <v>0.38</v>
      </c>
      <c r="E23" s="36" t="str">
        <f>IF(B23="","",VLOOKUP(B23,'Processed products'!$B$5:$E$103,2,FALSE))</f>
        <v>Planteolie_conv</v>
      </c>
      <c r="F23" s="36" t="str">
        <f>IF(B23="","",VLOOKUP(B23,'Processed products'!$B$5:$E$103,3,FALSE))</f>
        <v>Planteolie</v>
      </c>
      <c r="G23" s="36" t="str">
        <f>IF(B23="","",VLOOKUP(B23,'Processed products'!$B$5:$E$103,4,FALSE))</f>
        <v>Exit_model</v>
      </c>
      <c r="I23" s="16">
        <f>IF($B23="",0,AK23/S$20)</f>
        <v>0.38</v>
      </c>
      <c r="J23" s="16">
        <f t="shared" ref="J23:M29" si="5">IF($B23="",0,AL23/T$20)</f>
        <v>0</v>
      </c>
      <c r="K23" s="16">
        <f t="shared" si="5"/>
        <v>0</v>
      </c>
      <c r="L23" s="16">
        <f t="shared" si="5"/>
        <v>0</v>
      </c>
      <c r="M23" s="16">
        <f t="shared" si="5"/>
        <v>0.50391304347826094</v>
      </c>
      <c r="O23" s="64">
        <f t="shared" ref="O23:O29" si="6">D23*$D$20</f>
        <v>0.38</v>
      </c>
      <c r="P23" s="31"/>
      <c r="Q23" s="66">
        <f>(IF($B23="","",VLOOKUP($B23,'Processed products'!$B$5:$O$103,5,FALSE)))</f>
        <v>1000</v>
      </c>
      <c r="R23" s="55"/>
      <c r="S23" s="34">
        <f>(IF($B23="","",VLOOKUP($B23,'Processed products'!$B$5:$O$103,9,FALSE)))</f>
        <v>450</v>
      </c>
      <c r="T23" s="34">
        <f>(IF($B23="","",VLOOKUP($B23,'Processed products'!$B$5:$O$103,10,FALSE)))</f>
        <v>0</v>
      </c>
      <c r="U23" s="34">
        <f>(IF($B23="","",VLOOKUP($B23,'Processed products'!$B$5:$O$103,11,FALSE)))</f>
        <v>0</v>
      </c>
      <c r="V23" s="34">
        <f>(IF($B23="","",VLOOKUP($B23,'Processed products'!$B$5:$O$103,12,FALSE)))</f>
        <v>0</v>
      </c>
      <c r="W23" s="34">
        <f>(IF($B23="","",VLOOKUP($B23,'Processed products'!$B$5:$O$103,13,FALSE)))</f>
        <v>36.6</v>
      </c>
      <c r="AK23" s="42">
        <f>IF(D23="",0,$D23*S23)</f>
        <v>171</v>
      </c>
      <c r="AL23" s="42">
        <f>IF(D23="",0,$D23*T23)</f>
        <v>0</v>
      </c>
      <c r="AM23" s="42">
        <f>IF(D23="",0,$D23*U23)</f>
        <v>0</v>
      </c>
      <c r="AN23" s="42">
        <f>IF(D23="",0,$D23*V23)</f>
        <v>0</v>
      </c>
      <c r="AO23" s="42">
        <f>IF(D23="",0,$D23*W23)</f>
        <v>13.908000000000001</v>
      </c>
      <c r="AU23" s="40"/>
      <c r="AZ23">
        <f t="shared" si="1"/>
        <v>10</v>
      </c>
      <c r="BA23" t="str">
        <f t="shared" si="2"/>
        <v>Oil_Mill_conv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products'!$B$5:$O$103,5,FALSE)))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10</v>
      </c>
      <c r="BA24" t="str">
        <f t="shared" si="2"/>
        <v>Oil_Mill_conv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products'!$B$5:$O$103,5,FALSE)))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10</v>
      </c>
      <c r="BA25" t="str">
        <f t="shared" si="2"/>
        <v>Oil_Mill_conv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products'!$B$5:$O$103,5,FALSE)))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10</v>
      </c>
      <c r="BA26" t="str">
        <f t="shared" si="2"/>
        <v>Oil_Mill_conv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products'!$B$5:$O$103,5,FALSE)))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10</v>
      </c>
      <c r="BA27" t="str">
        <f t="shared" si="2"/>
        <v>Oil_Mill_conv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products'!$B$5:$O$103,5,FALSE)))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10</v>
      </c>
      <c r="BA28" t="str">
        <f t="shared" si="2"/>
        <v>Oil_Mill_conv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products'!$B$5:$O$103,5,FALSE)))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10</v>
      </c>
      <c r="BA29" t="str">
        <f t="shared" si="2"/>
        <v>Oil_Mill_conv</v>
      </c>
      <c r="BB29" t="s">
        <v>171</v>
      </c>
      <c r="BC29" t="str">
        <f>$B$23</f>
        <v>Rapsolie_conv</v>
      </c>
      <c r="BD29" t="str">
        <f>C23</f>
        <v>Kg</v>
      </c>
      <c r="BE29" s="81">
        <f>O23</f>
        <v>0.38</v>
      </c>
    </row>
    <row r="30" spans="1:57" x14ac:dyDescent="0.3">
      <c r="A30" s="23" t="s">
        <v>60</v>
      </c>
      <c r="B30" s="50"/>
      <c r="C30" s="34" t="s">
        <v>33</v>
      </c>
      <c r="D30" s="63">
        <f>SUM(D23:D29)</f>
        <v>0.38</v>
      </c>
      <c r="E30" s="30"/>
      <c r="I30" s="62">
        <f>SUM(I23:I29)</f>
        <v>0.38</v>
      </c>
      <c r="J30" s="62">
        <f t="shared" ref="J30:M30" si="15">SUM(J23:J29)</f>
        <v>0</v>
      </c>
      <c r="K30" s="62">
        <f t="shared" si="15"/>
        <v>0</v>
      </c>
      <c r="L30" s="62">
        <f t="shared" si="15"/>
        <v>0</v>
      </c>
      <c r="M30" s="62">
        <f t="shared" si="15"/>
        <v>0.50391304347826094</v>
      </c>
      <c r="O30" s="64">
        <f>SUM(O23:O29)</f>
        <v>0.38</v>
      </c>
      <c r="P30" s="31"/>
      <c r="AK30" s="42">
        <f>SUM(AK23:AK29)</f>
        <v>171</v>
      </c>
      <c r="AL30" s="42">
        <f t="shared" ref="AL30:AO30" si="16">SUM(AL23:AL29)</f>
        <v>0</v>
      </c>
      <c r="AM30" s="42">
        <f t="shared" si="16"/>
        <v>0</v>
      </c>
      <c r="AN30" s="42">
        <f t="shared" si="16"/>
        <v>0</v>
      </c>
      <c r="AO30" s="42">
        <f t="shared" si="16"/>
        <v>13.908000000000001</v>
      </c>
      <c r="AZ30">
        <f t="shared" si="1"/>
        <v>10</v>
      </c>
      <c r="BA30" t="str">
        <f t="shared" si="2"/>
        <v>Oil_Mill_conv</v>
      </c>
      <c r="BB30" t="s">
        <v>171</v>
      </c>
      <c r="BC30">
        <f>$B$24</f>
        <v>0</v>
      </c>
      <c r="BD30" t="str">
        <f t="shared" ref="BD30:BD35" si="17">C23</f>
        <v>Kg</v>
      </c>
      <c r="BE30" s="81">
        <f t="shared" ref="BE30:BE35" si="18">O23</f>
        <v>0.38</v>
      </c>
    </row>
    <row r="31" spans="1:57" x14ac:dyDescent="0.3">
      <c r="Y31" s="68"/>
      <c r="Z31" s="68"/>
      <c r="AA31" s="68"/>
      <c r="AB31" s="68"/>
      <c r="AC31" s="68"/>
      <c r="AS31" s="81"/>
      <c r="AZ31">
        <f t="shared" si="1"/>
        <v>10</v>
      </c>
      <c r="BA31" t="str">
        <f t="shared" si="2"/>
        <v>Oil_Mill_conv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10</v>
      </c>
      <c r="BA32" t="str">
        <f t="shared" si="2"/>
        <v>Oil_Mill_conv</v>
      </c>
      <c r="BB32" t="s">
        <v>171</v>
      </c>
      <c r="BC32">
        <f>$B$26</f>
        <v>0</v>
      </c>
      <c r="BD32" t="str">
        <f t="shared" si="17"/>
        <v>Kg</v>
      </c>
      <c r="BE32" s="81">
        <f t="shared" si="18"/>
        <v>0</v>
      </c>
    </row>
    <row r="33" spans="1:57" x14ac:dyDescent="0.3">
      <c r="A33" s="23" t="s">
        <v>430</v>
      </c>
      <c r="B33" s="24" t="s">
        <v>182</v>
      </c>
      <c r="C33" s="34" t="s">
        <v>33</v>
      </c>
      <c r="D33" s="65">
        <v>0.61</v>
      </c>
      <c r="E33" s="34" t="str">
        <f>IF(B33="","",VLOOKUP(B33,'Processed products'!$AJ$5:$AM$239,2,FALSE))</f>
        <v>Protein_2_conv</v>
      </c>
      <c r="F33" s="34" t="str">
        <f>IF(B33="","",VLOOKUP(B33,'Processed products'!$AJ$5:$AM$239,3,FALSE))</f>
        <v>Moden</v>
      </c>
      <c r="G33" s="34" t="str">
        <f>IF(B33="","",VLOOKUP(B33,'Processed products'!$AJ$5:$AM$239,4,FALSE))</f>
        <v>Forarbejdet</v>
      </c>
      <c r="I33" s="173">
        <f>IF($B33="","",1-I30-SUM(I34:I39))</f>
        <v>0.61</v>
      </c>
      <c r="J33" s="173">
        <f t="shared" ref="J33:M33" si="19">IF($B33="","",1-J30-SUM(J34:J39))</f>
        <v>0.99</v>
      </c>
      <c r="K33" s="173">
        <f t="shared" si="19"/>
        <v>0.99</v>
      </c>
      <c r="L33" s="173">
        <f t="shared" si="19"/>
        <v>0.99</v>
      </c>
      <c r="M33" s="173">
        <f t="shared" si="19"/>
        <v>0.48608695652173906</v>
      </c>
      <c r="O33" s="64">
        <f t="shared" ref="O33:O37" si="20">D33*$D$20</f>
        <v>0.61</v>
      </c>
      <c r="P33" s="59"/>
      <c r="Q33" s="66">
        <f>(IF($B33="","",VLOOKUP($B33,'Processed products'!AJ4:AN238,5,FALSE)))</f>
        <v>885</v>
      </c>
      <c r="AK33" s="42">
        <f>IF($D33="","",(S20*I33))</f>
        <v>274.5</v>
      </c>
      <c r="AL33" s="42">
        <f>IF($D33="","",(T20*J33))</f>
        <v>29.779199999999999</v>
      </c>
      <c r="AM33" s="42">
        <f>IF($D33="","",(U20*K33))</f>
        <v>7.524</v>
      </c>
      <c r="AN33" s="42">
        <f>IF($D33="","",(V20*L33))</f>
        <v>9.9</v>
      </c>
      <c r="AO33" s="42">
        <f>IF($D33="","",(W20*M33))</f>
        <v>13.415999999999999</v>
      </c>
      <c r="AQ33" s="62">
        <f t="shared" ref="AQ33:AU39" si="21">IF($D33="","",(1/$O33)*AK33)</f>
        <v>450</v>
      </c>
      <c r="AR33" s="62">
        <f t="shared" si="21"/>
        <v>48.818360655737706</v>
      </c>
      <c r="AS33" s="62">
        <f t="shared" si="21"/>
        <v>12.334426229508198</v>
      </c>
      <c r="AT33" s="62">
        <f t="shared" si="21"/>
        <v>16.229508196721312</v>
      </c>
      <c r="AU33" s="62">
        <f t="shared" si="21"/>
        <v>21.993442622950816</v>
      </c>
      <c r="AZ33">
        <f t="shared" si="1"/>
        <v>10</v>
      </c>
      <c r="BA33" t="str">
        <f t="shared" si="2"/>
        <v>Oil_Mill_conv</v>
      </c>
      <c r="BB33" t="s">
        <v>171</v>
      </c>
      <c r="BC33">
        <f>$B$27</f>
        <v>0</v>
      </c>
      <c r="BD33" t="str">
        <f t="shared" si="17"/>
        <v>Kg</v>
      </c>
      <c r="BE33" s="81">
        <f t="shared" si="18"/>
        <v>0</v>
      </c>
    </row>
    <row r="34" spans="1:57" x14ac:dyDescent="0.3">
      <c r="A34" s="23" t="s">
        <v>153</v>
      </c>
      <c r="B34" s="24"/>
      <c r="C34" s="34" t="s">
        <v>33</v>
      </c>
      <c r="D34" s="65"/>
      <c r="E34" s="34" t="str">
        <f>IF(B34="","",VLOOKUP(B34,'Processed products'!$AJ$5:$AM$239,2,FALSE))</f>
        <v/>
      </c>
      <c r="F34" s="34" t="str">
        <f>IF(B34="","",VLOOKUP(B34,'Processed products'!$AJ$5:$AM$239,3,FALSE))</f>
        <v/>
      </c>
      <c r="G34" s="34" t="str">
        <f>IF(B34="","",VLOOKUP(B34,'Processed products'!$AJ$5:$AM$239,4,FALSE))</f>
        <v/>
      </c>
      <c r="I34" s="76"/>
      <c r="J34" s="76"/>
      <c r="K34" s="76"/>
      <c r="L34" s="76"/>
      <c r="M34" s="76"/>
      <c r="O34" s="64">
        <f t="shared" si="20"/>
        <v>0</v>
      </c>
      <c r="P34" s="59"/>
      <c r="Q34" s="66" t="str">
        <f>(IF($B34="","",VLOOKUP($B34,'Processed products'!AJ5:AN239,5,FALSE)))</f>
        <v/>
      </c>
      <c r="AK34" s="42" t="str">
        <f>IF($D34="","",(S20*I34))</f>
        <v/>
      </c>
      <c r="AL34" s="42" t="str">
        <f>IF($D34="","",(T20*J34))</f>
        <v/>
      </c>
      <c r="AM34" s="42" t="str">
        <f>IF($D34="","",(U20*K34))</f>
        <v/>
      </c>
      <c r="AN34" s="42" t="str">
        <f>IF($D34="","",(V20*L34))</f>
        <v/>
      </c>
      <c r="AO34" s="42" t="str">
        <f>IF($D34="","",(W20*M34))</f>
        <v/>
      </c>
      <c r="AQ34" s="62" t="str">
        <f t="shared" si="21"/>
        <v/>
      </c>
      <c r="AR34" s="62" t="str">
        <f t="shared" si="21"/>
        <v/>
      </c>
      <c r="AS34" s="62" t="str">
        <f t="shared" si="21"/>
        <v/>
      </c>
      <c r="AT34" s="62" t="str">
        <f t="shared" si="21"/>
        <v/>
      </c>
      <c r="AU34" s="62" t="str">
        <f t="shared" si="21"/>
        <v/>
      </c>
      <c r="AZ34">
        <f t="shared" si="1"/>
        <v>10</v>
      </c>
      <c r="BA34" t="str">
        <f t="shared" si="2"/>
        <v>Oil_Mill_conv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10</v>
      </c>
      <c r="BA35" t="str">
        <f t="shared" si="2"/>
        <v>Oil_Mill_conv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10</v>
      </c>
      <c r="BA36" t="str">
        <f t="shared" si="2"/>
        <v>Oil_Mill_conv</v>
      </c>
      <c r="BB36" t="s">
        <v>172</v>
      </c>
      <c r="BC36" t="str">
        <f t="shared" ref="BC36:BC41" si="22">$B$33</f>
        <v>Rapskage_conv</v>
      </c>
      <c r="BD36" t="str">
        <f>C33</f>
        <v>Kg</v>
      </c>
      <c r="BE36" s="81">
        <f>O33</f>
        <v>0.61</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10</v>
      </c>
      <c r="BA37" t="str">
        <f t="shared" si="2"/>
        <v>Oil_Mill_conv</v>
      </c>
      <c r="BB37" t="s">
        <v>172</v>
      </c>
      <c r="BC37" t="str">
        <f t="shared" si="22"/>
        <v>Rapskage_conv</v>
      </c>
      <c r="BD37" t="str">
        <f>$AQ$22</f>
        <v>C g/kg</v>
      </c>
      <c r="BE37" s="40">
        <f>AQ33</f>
        <v>450</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10</v>
      </c>
      <c r="BA38" t="str">
        <f t="shared" si="2"/>
        <v>Oil_Mill_conv</v>
      </c>
      <c r="BB38" t="s">
        <v>172</v>
      </c>
      <c r="BC38" t="str">
        <f t="shared" si="22"/>
        <v>Rapskage_conv</v>
      </c>
      <c r="BD38" t="str">
        <f>$AR$22</f>
        <v>N g/kg</v>
      </c>
      <c r="BE38" s="40">
        <f>AR33</f>
        <v>48.818360655737706</v>
      </c>
    </row>
    <row r="39" spans="1:57" x14ac:dyDescent="0.3">
      <c r="A39" s="23" t="s">
        <v>125</v>
      </c>
      <c r="B39" s="90" t="s">
        <v>192</v>
      </c>
      <c r="C39" s="34" t="s">
        <v>33</v>
      </c>
      <c r="D39" s="65">
        <v>0.01</v>
      </c>
      <c r="E39" s="34" t="s">
        <v>205</v>
      </c>
      <c r="F39" s="34" t="s">
        <v>205</v>
      </c>
      <c r="G39" s="34" t="s">
        <v>205</v>
      </c>
      <c r="I39" s="76">
        <v>0.01</v>
      </c>
      <c r="J39" s="76">
        <v>0.01</v>
      </c>
      <c r="K39" s="76">
        <v>0.01</v>
      </c>
      <c r="L39" s="76">
        <v>0.01</v>
      </c>
      <c r="M39" s="76">
        <v>0.01</v>
      </c>
      <c r="O39" s="64">
        <f>D39*$D$20</f>
        <v>0.01</v>
      </c>
      <c r="P39" s="59"/>
      <c r="Q39" s="91" t="s">
        <v>129</v>
      </c>
      <c r="S39" s="95">
        <v>100</v>
      </c>
      <c r="T39" s="96">
        <v>0</v>
      </c>
      <c r="U39" s="97">
        <v>0</v>
      </c>
      <c r="V39" s="95">
        <v>100</v>
      </c>
      <c r="W39" s="96">
        <v>0</v>
      </c>
      <c r="X39" s="96">
        <v>0</v>
      </c>
      <c r="Y39" s="96">
        <v>0</v>
      </c>
      <c r="Z39" s="97">
        <v>0</v>
      </c>
      <c r="AA39" s="95">
        <v>100</v>
      </c>
      <c r="AB39" s="97">
        <v>0</v>
      </c>
      <c r="AC39" s="95">
        <v>100</v>
      </c>
      <c r="AD39" s="97">
        <v>0</v>
      </c>
      <c r="AK39" s="42">
        <f>IF($D39="","",(S20*I39))</f>
        <v>4.5</v>
      </c>
      <c r="AL39" s="42">
        <f>IF($D39="","",(T20*J39))</f>
        <v>0.30080000000000001</v>
      </c>
      <c r="AM39" s="42">
        <f>IF($D39="","",(U20*K39))</f>
        <v>7.5999999999999998E-2</v>
      </c>
      <c r="AN39" s="42">
        <f>IF($D39="","",(V20*L39))</f>
        <v>0.1</v>
      </c>
      <c r="AO39" s="42">
        <f>IF($D39="","",(W20*M39))</f>
        <v>0.27600000000000002</v>
      </c>
      <c r="AQ39" s="62">
        <f t="shared" si="21"/>
        <v>450</v>
      </c>
      <c r="AR39" s="62">
        <f t="shared" si="21"/>
        <v>30.080000000000002</v>
      </c>
      <c r="AS39" s="62">
        <f t="shared" si="21"/>
        <v>7.6</v>
      </c>
      <c r="AT39" s="62">
        <f t="shared" si="21"/>
        <v>10</v>
      </c>
      <c r="AU39" s="62">
        <f t="shared" si="21"/>
        <v>27.6</v>
      </c>
      <c r="AZ39">
        <f t="shared" si="1"/>
        <v>10</v>
      </c>
      <c r="BA39" t="str">
        <f t="shared" si="2"/>
        <v>Oil_Mill_conv</v>
      </c>
      <c r="BB39" t="s">
        <v>172</v>
      </c>
      <c r="BC39" t="str">
        <f t="shared" si="22"/>
        <v>Rapskage_conv</v>
      </c>
      <c r="BD39" s="40" t="str">
        <f>$AS$22</f>
        <v>P g/kg</v>
      </c>
      <c r="BE39" s="40">
        <f>AS33</f>
        <v>12.334426229508198</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279</v>
      </c>
      <c r="AL40" s="42">
        <f t="shared" ref="AL40:AO40" si="24">SUM(AL33:AL39)</f>
        <v>30.08</v>
      </c>
      <c r="AM40" s="42">
        <f t="shared" si="24"/>
        <v>7.6</v>
      </c>
      <c r="AN40" s="42">
        <f t="shared" si="24"/>
        <v>10</v>
      </c>
      <c r="AO40" s="42">
        <f t="shared" si="24"/>
        <v>13.691999999999998</v>
      </c>
      <c r="AZ40">
        <f t="shared" si="1"/>
        <v>10</v>
      </c>
      <c r="BA40" t="str">
        <f t="shared" si="2"/>
        <v>Oil_Mill_conv</v>
      </c>
      <c r="BB40" t="s">
        <v>172</v>
      </c>
      <c r="BC40" t="str">
        <f t="shared" si="22"/>
        <v>Rapskage_conv</v>
      </c>
      <c r="BD40" t="str">
        <f>$AT$22</f>
        <v>K g/kg</v>
      </c>
      <c r="BE40" s="40">
        <f>AT33</f>
        <v>16.229508196721312</v>
      </c>
    </row>
    <row r="41" spans="1:57" x14ac:dyDescent="0.3">
      <c r="C41" s="31"/>
      <c r="H41" s="226" t="s">
        <v>166</v>
      </c>
      <c r="I41" s="226"/>
      <c r="AJ41" s="43" t="s">
        <v>60</v>
      </c>
      <c r="AK41" s="62">
        <f>AK30+AK40</f>
        <v>450</v>
      </c>
      <c r="AL41" s="62">
        <f>AL30+AL40</f>
        <v>30.08</v>
      </c>
      <c r="AM41" s="62">
        <f>AM30+AM40</f>
        <v>7.6</v>
      </c>
      <c r="AN41" s="62">
        <f>AN30+AN40</f>
        <v>10</v>
      </c>
      <c r="AO41" s="62">
        <f>AO30+AO40</f>
        <v>27.6</v>
      </c>
      <c r="AQ41" s="40"/>
      <c r="AZ41">
        <f t="shared" si="1"/>
        <v>10</v>
      </c>
      <c r="BA41" t="str">
        <f t="shared" si="2"/>
        <v>Oil_Mill_conv</v>
      </c>
      <c r="BB41" t="s">
        <v>172</v>
      </c>
      <c r="BC41" t="str">
        <f t="shared" si="22"/>
        <v>Rapskage_conv</v>
      </c>
      <c r="BD41" t="str">
        <f>$AU$22</f>
        <v>BE MJ/kg</v>
      </c>
      <c r="BE41" s="40">
        <f>AU33</f>
        <v>21.993442622950816</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10</v>
      </c>
      <c r="BA42" t="str">
        <f t="shared" si="2"/>
        <v>Oil_Mill_conv</v>
      </c>
      <c r="BB42" t="s">
        <v>172</v>
      </c>
      <c r="BC42">
        <f>$B$34</f>
        <v>0</v>
      </c>
      <c r="BD42" t="str">
        <f>C34</f>
        <v>Kg</v>
      </c>
      <c r="BE42" s="81">
        <f>O34</f>
        <v>0</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10</v>
      </c>
      <c r="BA43" t="str">
        <f t="shared" si="2"/>
        <v>Oil_Mill_conv</v>
      </c>
      <c r="BB43" t="s">
        <v>172</v>
      </c>
      <c r="BC43">
        <f t="shared" ref="BC43:BC47" si="25">$B$34</f>
        <v>0</v>
      </c>
      <c r="BD43" t="str">
        <f>$AQ$22</f>
        <v>C g/kg</v>
      </c>
      <c r="BE43" s="40" t="str">
        <f>AQ34</f>
        <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10</v>
      </c>
      <c r="BA44" t="str">
        <f t="shared" si="2"/>
        <v>Oil_Mill_conv</v>
      </c>
      <c r="BB44" t="s">
        <v>172</v>
      </c>
      <c r="BC44">
        <f t="shared" si="25"/>
        <v>0</v>
      </c>
      <c r="BD44" t="str">
        <f>$AR$22</f>
        <v>N g/kg</v>
      </c>
      <c r="BE44" s="40" t="str">
        <f>AR34</f>
        <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10</v>
      </c>
      <c r="BA45" t="str">
        <f t="shared" si="2"/>
        <v>Oil_Mill_conv</v>
      </c>
      <c r="BB45" t="s">
        <v>172</v>
      </c>
      <c r="BC45">
        <f t="shared" si="25"/>
        <v>0</v>
      </c>
      <c r="BD45" s="40" t="str">
        <f>$AS$22</f>
        <v>P g/kg</v>
      </c>
      <c r="BE45" s="40" t="str">
        <f>AS34</f>
        <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10</v>
      </c>
      <c r="BA46" t="str">
        <f t="shared" si="2"/>
        <v>Oil_Mill_conv</v>
      </c>
      <c r="BB46" t="s">
        <v>172</v>
      </c>
      <c r="BC46">
        <f t="shared" si="25"/>
        <v>0</v>
      </c>
      <c r="BD46" t="str">
        <f>$AT$22</f>
        <v>K g/kg</v>
      </c>
      <c r="BE46" s="40" t="str">
        <f>AT34</f>
        <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10</v>
      </c>
      <c r="BA47" t="str">
        <f t="shared" si="2"/>
        <v>Oil_Mill_conv</v>
      </c>
      <c r="BB47" t="s">
        <v>172</v>
      </c>
      <c r="BC47">
        <f t="shared" si="25"/>
        <v>0</v>
      </c>
      <c r="BD47" t="str">
        <f>$AU$22</f>
        <v>BE MJ/kg</v>
      </c>
      <c r="BE47" s="40" t="str">
        <f>AU34</f>
        <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10</v>
      </c>
      <c r="BA48" t="str">
        <f t="shared" si="2"/>
        <v>Oil_Mill_conv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10</v>
      </c>
      <c r="BA49" t="str">
        <f t="shared" si="2"/>
        <v>Oil_Mill_conv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10</v>
      </c>
      <c r="BA50" t="str">
        <f t="shared" si="2"/>
        <v>Oil_Mill_conv</v>
      </c>
      <c r="BB50" t="s">
        <v>172</v>
      </c>
      <c r="BC50">
        <f t="shared" si="29"/>
        <v>0</v>
      </c>
      <c r="BD50" t="str">
        <f>$AR$22</f>
        <v>N g/kg</v>
      </c>
      <c r="BE50" s="40" t="str">
        <f>AR35</f>
        <v/>
      </c>
    </row>
    <row r="51" spans="1:57" x14ac:dyDescent="0.3">
      <c r="AR51" s="40"/>
      <c r="AS51" s="40"/>
      <c r="AZ51">
        <f t="shared" si="1"/>
        <v>10</v>
      </c>
      <c r="BA51" t="str">
        <f t="shared" si="2"/>
        <v>Oil_Mill_conv</v>
      </c>
      <c r="BB51" t="s">
        <v>172</v>
      </c>
      <c r="BC51">
        <f t="shared" si="29"/>
        <v>0</v>
      </c>
      <c r="BD51" s="40" t="str">
        <f>$AS$22</f>
        <v>P g/kg</v>
      </c>
      <c r="BE51" s="40" t="str">
        <f>AS35</f>
        <v/>
      </c>
    </row>
    <row r="52" spans="1:57" ht="17.399999999999999" x14ac:dyDescent="0.3">
      <c r="A52" s="37" t="s">
        <v>119</v>
      </c>
      <c r="O52" s="37" t="s">
        <v>102</v>
      </c>
      <c r="P52" s="37"/>
      <c r="AS52" s="40"/>
      <c r="AZ52">
        <f t="shared" si="1"/>
        <v>10</v>
      </c>
      <c r="BA52" t="str">
        <f t="shared" si="2"/>
        <v>Oil_Mill_conv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10</v>
      </c>
      <c r="BA53" t="str">
        <f t="shared" si="2"/>
        <v>Oil_Mill_conv</v>
      </c>
      <c r="BB53" t="s">
        <v>172</v>
      </c>
      <c r="BC53">
        <f t="shared" si="29"/>
        <v>0</v>
      </c>
      <c r="BD53" t="str">
        <f>$AU$22</f>
        <v>BE MJ/kg</v>
      </c>
      <c r="BE53" s="40" t="str">
        <f>AU35</f>
        <v/>
      </c>
    </row>
    <row r="54" spans="1:57" x14ac:dyDescent="0.3">
      <c r="A54" s="23" t="s">
        <v>34</v>
      </c>
      <c r="B54" s="49" t="s">
        <v>313</v>
      </c>
      <c r="C54" s="24">
        <v>5</v>
      </c>
      <c r="D54" s="16" t="s">
        <v>48</v>
      </c>
      <c r="E54" s="16" t="s">
        <v>16</v>
      </c>
      <c r="F54" s="10">
        <v>100</v>
      </c>
      <c r="K54" s="63">
        <f>IF(B54="",0,((((VLOOKUP(B54,$B$12:$D$18,3,FALSE))/1000)*C54)/(VLOOKUP(B54,$B$12:$Q$18,16,FALSE)/1000))*(F54/100))</f>
        <v>5.4704595185995622E-3</v>
      </c>
      <c r="L54" s="63">
        <f>IF(E54="Diesel",VLOOKUP(D54,Other_tabels!$Q$5:$T$13,2,FALSE)*K54,0)</f>
        <v>1.0940919037199124E-3</v>
      </c>
      <c r="O54" s="36" t="str">
        <f>Other_tabels!Q5</f>
        <v>Traktor</v>
      </c>
      <c r="P54" s="55"/>
      <c r="Q54" s="63" cm="1">
        <f t="array" ref="Q54">SUMPRODUCT(($D$54:$D$67=O54)*$L$54:$L$67)</f>
        <v>1.0940919037199124E-3</v>
      </c>
      <c r="R54" s="63">
        <f t="shared" ref="R54:R62" si="30">IF(O54="","0",SUMPRODUCT(($D$54:$D$67=O54)*$K$54:$K$67))</f>
        <v>5.4704595185995622E-3</v>
      </c>
      <c r="S54" s="63">
        <f>IF(O54="Traktor",0,(R54*VLOOKUP(O54,Other_tabels!Q5:T13,2,FALSE))/1000)</f>
        <v>0</v>
      </c>
      <c r="AR54" s="81"/>
      <c r="AS54" s="40"/>
      <c r="AZ54">
        <f t="shared" si="1"/>
        <v>10</v>
      </c>
      <c r="BA54" t="str">
        <f t="shared" si="2"/>
        <v>Oil_Mill_conv</v>
      </c>
      <c r="BB54" t="s">
        <v>172</v>
      </c>
      <c r="BC54">
        <f>$B$36</f>
        <v>0</v>
      </c>
      <c r="BD54" s="81" t="str">
        <f>C36</f>
        <v>Kg</v>
      </c>
      <c r="BE54" s="40">
        <f>O36</f>
        <v>0</v>
      </c>
    </row>
    <row r="55" spans="1:57" x14ac:dyDescent="0.3">
      <c r="A55" s="23" t="s">
        <v>35</v>
      </c>
      <c r="B55" s="49" t="s">
        <v>313</v>
      </c>
      <c r="C55" s="24">
        <v>163</v>
      </c>
      <c r="D55" s="16" t="s">
        <v>240</v>
      </c>
      <c r="E55" s="16" t="s">
        <v>87</v>
      </c>
      <c r="F55" s="10">
        <v>100</v>
      </c>
      <c r="K55" s="63">
        <f t="shared" ref="K55:K67" si="31">IF(B55="",0,((((VLOOKUP(B55,$B$12:$D$18,3,FALSE))/1000)*C55)/(VLOOKUP(B55,$B$12:$Q$18,16,FALSE)/1000))*(F55/100))</f>
        <v>0.17833698030634573</v>
      </c>
      <c r="L55" s="63">
        <f>IF(E55="Diesel",VLOOKUP(D55,Other_tabels!$Q$5:$T$13,2,FALSE)*K55,0)</f>
        <v>0</v>
      </c>
      <c r="O55" s="36" t="str">
        <f>Other_tabels!Q6</f>
        <v>Lastbil &gt; 20 T</v>
      </c>
      <c r="P55" s="55"/>
      <c r="Q55" s="63" cm="1">
        <f t="array" ref="Q55">SUMPRODUCT(($D$54:$D$67=O55)*$L$54:$L$67)</f>
        <v>0</v>
      </c>
      <c r="R55" s="63">
        <f t="shared" si="30"/>
        <v>0.17833698030634573</v>
      </c>
      <c r="S55" s="63">
        <f>IF(O55="Traktor",0,(R55*VLOOKUP(O55,Other_tabels!Q6:T14,2,FALSE))/1000)</f>
        <v>1.7833698030634573E-2</v>
      </c>
      <c r="AS55" s="40"/>
      <c r="AZ55">
        <f t="shared" si="1"/>
        <v>10</v>
      </c>
      <c r="BA55" t="str">
        <f t="shared" si="2"/>
        <v>Oil_Mill_conv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10</v>
      </c>
      <c r="BA56" t="str">
        <f t="shared" si="2"/>
        <v>Oil_Mill_conv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10</v>
      </c>
      <c r="BA57" t="str">
        <f t="shared" si="2"/>
        <v>Oil_Mill_conv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10</v>
      </c>
      <c r="BA58" t="str">
        <f t="shared" si="2"/>
        <v>Oil_Mill_conv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10</v>
      </c>
      <c r="BA59" t="str">
        <f t="shared" si="2"/>
        <v>Oil_Mill_conv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10</v>
      </c>
      <c r="BA60" t="str">
        <f t="shared" si="2"/>
        <v>Oil_Mill_conv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10</v>
      </c>
      <c r="BA61" t="str">
        <f t="shared" si="2"/>
        <v>Oil_Mill_conv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10</v>
      </c>
      <c r="BA62" t="str">
        <f t="shared" si="2"/>
        <v>Oil_Mill_conv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1.0940919037199124E-3</v>
      </c>
      <c r="R63" s="72"/>
      <c r="S63" s="73">
        <f t="shared" ref="S63" si="34">SUM(S54:S62)</f>
        <v>1.7833698030634573E-2</v>
      </c>
      <c r="AR63" s="40"/>
      <c r="AS63" s="40"/>
      <c r="AZ63">
        <f t="shared" si="1"/>
        <v>10</v>
      </c>
      <c r="BA63" t="str">
        <f t="shared" si="2"/>
        <v>Oil_Mill_conv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10</v>
      </c>
      <c r="BA64" t="str">
        <f t="shared" si="2"/>
        <v>Oil_Mill_conv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10</v>
      </c>
      <c r="BA65" t="str">
        <f t="shared" si="2"/>
        <v>Oil_Mill_conv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10</v>
      </c>
      <c r="BA66" t="str">
        <f t="shared" si="2"/>
        <v>Oil_Mill_conv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10</v>
      </c>
      <c r="BA67" t="str">
        <f t="shared" si="2"/>
        <v>Oil_Mill_conv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10</v>
      </c>
      <c r="BA68" t="str">
        <f t="shared" si="2"/>
        <v>Oil_Mill_conv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10</v>
      </c>
      <c r="BA69" t="str">
        <f t="shared" si="2"/>
        <v>Oil_Mill_conv</v>
      </c>
      <c r="BB69" t="s">
        <v>172</v>
      </c>
      <c r="BC69">
        <f t="shared" si="35"/>
        <v>0</v>
      </c>
      <c r="BD69" s="40" t="str">
        <f>$AS$22</f>
        <v>P g/kg</v>
      </c>
      <c r="BE69" s="40" t="str">
        <f>AS38</f>
        <v/>
      </c>
    </row>
    <row r="70" spans="1:57" x14ac:dyDescent="0.3">
      <c r="A70" s="23" t="s">
        <v>24</v>
      </c>
      <c r="B70" s="49" t="s">
        <v>313</v>
      </c>
      <c r="C70" s="24" t="s">
        <v>239</v>
      </c>
      <c r="D70" s="34">
        <f>IF(B70="","",VLOOKUP(C70,Other_tabels!$X$5:$AF$22,7,FALSE))</f>
        <v>2.0092378752886834E-2</v>
      </c>
      <c r="E70" s="34">
        <f>IF(B70="","",VLOOKUP(C70,Other_tabels!$X$5:$AF$22,3,FALSE))</f>
        <v>2.6558891454965356E-3</v>
      </c>
      <c r="F70" s="10">
        <v>50</v>
      </c>
      <c r="O70" s="36" t="str">
        <f>B70</f>
        <v>Oilseed_conv</v>
      </c>
      <c r="P70" s="55"/>
      <c r="Q70" s="63">
        <f>IF(D70="",0,VLOOKUP(O70,$B$12:$D$18,3,FALSE)*D70*(F70/100))</f>
        <v>1.0046189376443417E-2</v>
      </c>
      <c r="R70" s="63">
        <f>IF(E70="",0,VLOOKUP(O70,$B$12:$D$18,3,FALSE)*E70*(F70/100))</f>
        <v>1.3279445727482678E-3</v>
      </c>
      <c r="AS70" s="40"/>
      <c r="AZ70">
        <f t="shared" si="1"/>
        <v>10</v>
      </c>
      <c r="BA70" t="str">
        <f t="shared" si="2"/>
        <v>Oil_Mill_conv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ref="O71:O78" si="36">B71</f>
        <v>0</v>
      </c>
      <c r="P71" s="55"/>
      <c r="Q71" s="63">
        <f t="shared" ref="Q71:Q78" si="37">IF(D71="",0,VLOOKUP(O71,$B$12:$D$18,3,FALSE)*D71*(F71/100))</f>
        <v>0</v>
      </c>
      <c r="R71" s="63">
        <f t="shared" ref="R71:R78" si="38">IF(E71="",0,VLOOKUP(O71,$B$12:$D$18,3,FALSE)*E71*(F71/100))</f>
        <v>0</v>
      </c>
      <c r="AS71" s="40"/>
      <c r="AZ71">
        <f t="shared" si="1"/>
        <v>10</v>
      </c>
      <c r="BA71" t="str">
        <f t="shared" si="2"/>
        <v>Oil_Mill_conv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10</v>
      </c>
      <c r="BA72" t="str">
        <f t="shared" si="2"/>
        <v>Oil_Mill_conv</v>
      </c>
      <c r="BB72" t="s">
        <v>125</v>
      </c>
      <c r="BC72" t="str">
        <f>$B$39</f>
        <v>Diffuse tab eller gastab</v>
      </c>
      <c r="BD72" t="str">
        <f>C39</f>
        <v>Kg</v>
      </c>
      <c r="BE72" s="81">
        <f>O39</f>
        <v>0.01</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10</v>
      </c>
      <c r="BA73" t="str">
        <f t="shared" si="2"/>
        <v>Oil_Mill_conv</v>
      </c>
      <c r="BB73" t="s">
        <v>125</v>
      </c>
      <c r="BC73" t="str">
        <f t="shared" ref="BC73:BC77" si="39">$B$39</f>
        <v>Diffuse tab eller gastab</v>
      </c>
      <c r="BD73" t="str">
        <f>$AQ$22</f>
        <v>C g/kg</v>
      </c>
      <c r="BE73" s="40">
        <f>AQ39</f>
        <v>450</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10</v>
      </c>
      <c r="BA74" t="str">
        <f t="shared" si="2"/>
        <v>Oil_Mill_conv</v>
      </c>
      <c r="BB74" t="s">
        <v>125</v>
      </c>
      <c r="BC74" t="str">
        <f t="shared" si="39"/>
        <v>Diffuse tab eller gastab</v>
      </c>
      <c r="BD74" t="str">
        <f>$AR$22</f>
        <v>N g/kg</v>
      </c>
      <c r="BE74" s="40">
        <f>AR39</f>
        <v>30.080000000000002</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10</v>
      </c>
      <c r="BA75" t="str">
        <f t="shared" si="2"/>
        <v>Oil_Mill_conv</v>
      </c>
      <c r="BB75" t="s">
        <v>125</v>
      </c>
      <c r="BC75" t="str">
        <f t="shared" si="39"/>
        <v>Diffuse tab eller gastab</v>
      </c>
      <c r="BD75" t="str">
        <f>$AS$22</f>
        <v>P g/kg</v>
      </c>
      <c r="BE75" s="40">
        <f>AS39</f>
        <v>7.6</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10</v>
      </c>
      <c r="BA76" t="str">
        <f t="shared" si="2"/>
        <v>Oil_Mill_conv</v>
      </c>
      <c r="BB76" t="s">
        <v>125</v>
      </c>
      <c r="BC76" t="str">
        <f t="shared" si="39"/>
        <v>Diffuse tab eller gastab</v>
      </c>
      <c r="BD76" t="str">
        <f>$AT$22</f>
        <v>K g/kg</v>
      </c>
      <c r="BE76" s="40">
        <f>AT39</f>
        <v>10</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10</v>
      </c>
      <c r="BA77" t="str">
        <f t="shared" si="2"/>
        <v>Oil_Mill_conv</v>
      </c>
      <c r="BB77" t="s">
        <v>125</v>
      </c>
      <c r="BC77" t="str">
        <f t="shared" si="39"/>
        <v>Diffuse tab eller gastab</v>
      </c>
      <c r="BD77" t="str">
        <f>$AU$22</f>
        <v>BE MJ/kg</v>
      </c>
      <c r="BE77" s="40">
        <f>AU39</f>
        <v>27.6</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10</v>
      </c>
      <c r="BA78" t="str">
        <f t="shared" si="2"/>
        <v>Oil_Mill_conv</v>
      </c>
      <c r="BB78" t="s">
        <v>162</v>
      </c>
      <c r="BC78" t="s">
        <v>162</v>
      </c>
      <c r="BD78" t="str">
        <f>I42</f>
        <v>Heat (MJ)</v>
      </c>
      <c r="BE78" s="59">
        <f>I50</f>
        <v>0</v>
      </c>
    </row>
    <row r="79" spans="1:57" x14ac:dyDescent="0.3">
      <c r="O79" s="74" t="s">
        <v>54</v>
      </c>
      <c r="P79" s="56"/>
      <c r="Q79" s="73">
        <f>SUM(Q70:Q78)</f>
        <v>1.0046189376443417E-2</v>
      </c>
      <c r="R79" s="73">
        <f>SUM(R70:R78)</f>
        <v>1.3279445727482678E-3</v>
      </c>
      <c r="AS79" s="59"/>
      <c r="AZ79">
        <f t="shared" si="1"/>
        <v>10</v>
      </c>
      <c r="BA79" t="str">
        <f t="shared" si="2"/>
        <v>Oil_Mill_conv</v>
      </c>
      <c r="BB79" t="s">
        <v>162</v>
      </c>
      <c r="BC79" t="s">
        <v>162</v>
      </c>
      <c r="BD79" t="str">
        <f>H42</f>
        <v>EL (KWh)</v>
      </c>
      <c r="BE79" s="59">
        <f>H50</f>
        <v>0</v>
      </c>
    </row>
    <row r="80" spans="1:57" x14ac:dyDescent="0.3">
      <c r="O80" s="35"/>
      <c r="P80" s="35"/>
      <c r="Q80" s="57"/>
      <c r="R80" s="57"/>
      <c r="S80" s="57"/>
      <c r="AS80" s="59"/>
      <c r="AZ80">
        <f t="shared" si="1"/>
        <v>10</v>
      </c>
      <c r="BA80" t="str">
        <f t="shared" si="2"/>
        <v>Oil_Mill_conv</v>
      </c>
      <c r="BB80" t="str">
        <f>$A$53</f>
        <v>Transport</v>
      </c>
      <c r="BC80" t="str">
        <f>BB80</f>
        <v>Transport</v>
      </c>
      <c r="BD80" t="str">
        <f>Q53</f>
        <v>Diesel (L)</v>
      </c>
      <c r="BE80" s="59">
        <f>Q63</f>
        <v>1.0940919037199124E-3</v>
      </c>
    </row>
    <row r="81" spans="1:57" ht="17.399999999999999" x14ac:dyDescent="0.3">
      <c r="O81" s="37" t="s">
        <v>103</v>
      </c>
      <c r="P81" s="37"/>
      <c r="Q81" s="7" t="s">
        <v>169</v>
      </c>
      <c r="AZ81">
        <f t="shared" si="1"/>
        <v>10</v>
      </c>
      <c r="BA81" t="str">
        <f t="shared" si="2"/>
        <v>Oil_Mill_conv</v>
      </c>
      <c r="BB81" t="str">
        <f>$A$53</f>
        <v>Transport</v>
      </c>
      <c r="BC81" t="str">
        <f>BB81</f>
        <v>Transport</v>
      </c>
      <c r="BD81" t="str">
        <f>S53</f>
        <v>kg CO₂eq for T/km</v>
      </c>
      <c r="BE81" s="59">
        <f>S63</f>
        <v>1.7833698030634573E-2</v>
      </c>
    </row>
    <row r="82" spans="1:57" x14ac:dyDescent="0.3">
      <c r="A82" s="26" t="s">
        <v>90</v>
      </c>
      <c r="B82" s="48" t="s">
        <v>73</v>
      </c>
      <c r="C82" s="15" t="s">
        <v>116</v>
      </c>
      <c r="D82" s="15" t="s">
        <v>117</v>
      </c>
      <c r="E82" s="15" t="s">
        <v>118</v>
      </c>
      <c r="O82" s="48" t="s">
        <v>91</v>
      </c>
      <c r="P82" s="48"/>
      <c r="Q82" s="48" t="s">
        <v>168</v>
      </c>
      <c r="R82" s="48" t="s">
        <v>167</v>
      </c>
      <c r="S82" s="48" t="s">
        <v>163</v>
      </c>
      <c r="AZ82">
        <f t="shared" si="1"/>
        <v>10</v>
      </c>
      <c r="BA82" t="str">
        <f t="shared" si="2"/>
        <v>Oil_Mill_conv</v>
      </c>
      <c r="BB82" t="s">
        <v>164</v>
      </c>
      <c r="BC82" t="s">
        <v>164</v>
      </c>
      <c r="BD82" t="str">
        <f>Q69</f>
        <v>EL (KWh)</v>
      </c>
      <c r="BE82" s="59">
        <f>Q79</f>
        <v>1.0046189376443417E-2</v>
      </c>
    </row>
    <row r="83" spans="1:57" x14ac:dyDescent="0.3">
      <c r="A83" s="23" t="s">
        <v>92</v>
      </c>
      <c r="B83" s="49" t="s">
        <v>313</v>
      </c>
      <c r="C83" s="24"/>
      <c r="D83" s="16">
        <v>6.1100000000000002E-2</v>
      </c>
      <c r="E83" s="16"/>
      <c r="O83" s="36" t="str">
        <f t="shared" ref="O83:O91" si="40">B83</f>
        <v>Oilseed_conv</v>
      </c>
      <c r="P83" s="71"/>
      <c r="Q83" s="63">
        <f t="shared" ref="Q83:Q91" si="41">IF(C83="",0,VLOOKUP(O83,$B$12:$D$18,3,FALSE)*C83)</f>
        <v>0</v>
      </c>
      <c r="R83" s="63">
        <f t="shared" ref="R83:R91" si="42">IF(D83="",0,VLOOKUP(O83,$B$12:$D$18,3,FALSE)*D83)</f>
        <v>6.1100000000000002E-2</v>
      </c>
      <c r="S83" s="63">
        <f>IF(E83="",0,VLOOKUP(O83,$B$12:$D$18,3,FALSE)*E83)</f>
        <v>0</v>
      </c>
      <c r="AZ83">
        <f t="shared" si="1"/>
        <v>10</v>
      </c>
      <c r="BA83" t="str">
        <f t="shared" si="2"/>
        <v>Oil_Mill_conv</v>
      </c>
      <c r="BB83" t="s">
        <v>164</v>
      </c>
      <c r="BC83" t="s">
        <v>164</v>
      </c>
      <c r="BD83" t="str">
        <f>R69</f>
        <v>Diesel (L)</v>
      </c>
      <c r="BE83" s="59">
        <f>R79</f>
        <v>1.3279445727482678E-3</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10</v>
      </c>
      <c r="BA84" t="str">
        <f t="shared" si="2"/>
        <v>Oil_Mill_conv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10</v>
      </c>
      <c r="BA85" t="str">
        <f t="shared" si="2"/>
        <v>Oil_Mill_conv</v>
      </c>
      <c r="BB85" t="s">
        <v>165</v>
      </c>
      <c r="BC85" t="s">
        <v>165</v>
      </c>
      <c r="BD85" t="str">
        <f>R82</f>
        <v>EL (KWh)</v>
      </c>
      <c r="BE85" s="59">
        <f>R92</f>
        <v>6.1100000000000002E-2</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10</v>
      </c>
      <c r="BA86" t="str">
        <f t="shared" ref="BA86:BA100" si="45">$BC$21</f>
        <v>Oil_Mill_conv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10</v>
      </c>
      <c r="BA87" t="str">
        <f t="shared" si="45"/>
        <v>Oil_Mill_conv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10</v>
      </c>
      <c r="BA88" t="str">
        <f t="shared" si="45"/>
        <v>Oil_Mill_conv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10</v>
      </c>
      <c r="BA89" t="str">
        <f t="shared" si="45"/>
        <v>Oil_Mill_conv</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f t="shared" si="44"/>
        <v>10</v>
      </c>
      <c r="BA90" t="str">
        <f t="shared" si="45"/>
        <v>Oil_Mill_conv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10</v>
      </c>
      <c r="BA91" t="str">
        <f t="shared" si="45"/>
        <v>Oil_Mill_conv</v>
      </c>
      <c r="BB91" t="s">
        <v>208</v>
      </c>
      <c r="BC91" t="str">
        <f>U38</f>
        <v>C_CH4</v>
      </c>
      <c r="BD91" t="s">
        <v>209</v>
      </c>
      <c r="BE91">
        <f>U39</f>
        <v>0</v>
      </c>
    </row>
    <row r="92" spans="1:57" x14ac:dyDescent="0.3">
      <c r="A92" s="31"/>
      <c r="O92" s="74" t="s">
        <v>54</v>
      </c>
      <c r="P92" s="56"/>
      <c r="Q92" s="73">
        <f>SUM(Q83:Q91)</f>
        <v>0</v>
      </c>
      <c r="R92" s="73">
        <f>SUM(R83:R91)</f>
        <v>6.1100000000000002E-2</v>
      </c>
      <c r="S92" s="73">
        <f>SUM(S83:S91)</f>
        <v>0</v>
      </c>
      <c r="AZ92">
        <f t="shared" si="44"/>
        <v>10</v>
      </c>
      <c r="BA92" t="str">
        <f t="shared" si="45"/>
        <v>Oil_Mill_conv</v>
      </c>
      <c r="BB92" t="s">
        <v>208</v>
      </c>
      <c r="BC92" t="str">
        <f>V38</f>
        <v>N_Diffust</v>
      </c>
      <c r="BD92" t="s">
        <v>209</v>
      </c>
      <c r="BE92">
        <f>V39</f>
        <v>100</v>
      </c>
    </row>
    <row r="93" spans="1:57" x14ac:dyDescent="0.3">
      <c r="AZ93">
        <f t="shared" si="44"/>
        <v>10</v>
      </c>
      <c r="BA93" t="str">
        <f t="shared" si="45"/>
        <v>Oil_Mill_conv</v>
      </c>
      <c r="BB93" t="s">
        <v>208</v>
      </c>
      <c r="BC93" t="str">
        <f>W38</f>
        <v>N_N2O</v>
      </c>
      <c r="BD93" t="s">
        <v>209</v>
      </c>
      <c r="BE93">
        <f>W39</f>
        <v>0</v>
      </c>
    </row>
    <row r="94" spans="1:57" x14ac:dyDescent="0.3">
      <c r="A94" s="26" t="s">
        <v>111</v>
      </c>
      <c r="B94" s="48" t="s">
        <v>73</v>
      </c>
      <c r="C94" s="15" t="s">
        <v>112</v>
      </c>
      <c r="D94" s="15" t="s">
        <v>167</v>
      </c>
      <c r="E94" s="15" t="s">
        <v>163</v>
      </c>
      <c r="AZ94">
        <f t="shared" si="44"/>
        <v>10</v>
      </c>
      <c r="BA94" t="str">
        <f t="shared" si="45"/>
        <v>Oil_Mill_conv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10</v>
      </c>
      <c r="BA95" t="str">
        <f t="shared" si="45"/>
        <v>Oil_Mill_conv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10</v>
      </c>
      <c r="BA96" t="str">
        <f t="shared" si="45"/>
        <v>Oil_Mill_conv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10</v>
      </c>
      <c r="BA97" t="str">
        <f t="shared" si="45"/>
        <v>Oil_Mill_conv</v>
      </c>
      <c r="BB97" t="s">
        <v>208</v>
      </c>
      <c r="BC97" t="str">
        <f>AA38</f>
        <v>P_Diffust</v>
      </c>
      <c r="BD97" t="s">
        <v>209</v>
      </c>
      <c r="BE97">
        <f>AA39</f>
        <v>100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10</v>
      </c>
      <c r="BA98" t="str">
        <f t="shared" si="45"/>
        <v>Oil_Mill_conv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10</v>
      </c>
      <c r="BA99" t="str">
        <f t="shared" si="45"/>
        <v>Oil_Mill_conv</v>
      </c>
      <c r="BB99" t="s">
        <v>208</v>
      </c>
      <c r="BC99" t="str">
        <f>AC38</f>
        <v>K_Diffust</v>
      </c>
      <c r="BD99" t="s">
        <v>209</v>
      </c>
      <c r="BE99">
        <f>AC39</f>
        <v>100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10</v>
      </c>
      <c r="BA100" t="str">
        <f t="shared" si="45"/>
        <v>Oil_Mill_conv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7.1146189376443417E-2</v>
      </c>
      <c r="E109" s="104">
        <f>Q63+R79+S92+E104</f>
        <v>2.4220364764681803E-3</v>
      </c>
      <c r="F109" s="104">
        <f>S63</f>
        <v>1.7833698030634573E-2</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70:B78 B95:B103 B83:B91 B54:B68" xr:uid="{00000000-0002-0000-05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500-000001000000}">
          <x14:formula1>
            <xm:f>Other_tabels!$V$5:$V$6</xm:f>
          </x14:formula1>
          <xm:sqref>E54:E68</xm:sqref>
        </x14:dataValidation>
        <x14:dataValidation type="list" allowBlank="1" showInputMessage="1" showErrorMessage="1" xr:uid="{00000000-0002-0000-0500-000002000000}">
          <x14:formula1>
            <xm:f>Other_tabels!$Q$5:$Q$13</xm:f>
          </x14:formula1>
          <xm:sqref>D54:D68</xm:sqref>
        </x14:dataValidation>
        <x14:dataValidation type="list" allowBlank="1" showInputMessage="1" showErrorMessage="1" xr:uid="{00000000-0002-0000-0500-000003000000}">
          <x14:formula1>
            <xm:f>Biomass_pool_output_Field_modul!$A$3:$A$100</xm:f>
          </x14:formula1>
          <xm:sqref>B12:B18</xm:sqref>
        </x14:dataValidation>
        <x14:dataValidation type="list" allowBlank="1" showInputMessage="1" showErrorMessage="1" xr:uid="{00000000-0002-0000-0500-000004000000}">
          <x14:formula1>
            <xm:f>Other_tabels!$A$5:$A$50</xm:f>
          </x14:formula1>
          <xm:sqref>C19 C21</xm:sqref>
        </x14:dataValidation>
        <x14:dataValidation type="list" allowBlank="1" showInputMessage="1" showErrorMessage="1" xr:uid="{00000000-0002-0000-0500-000006000000}">
          <x14:formula1>
            <xm:f>Other_tabels!$X$5:$X$22</xm:f>
          </x14:formula1>
          <xm:sqref>C70:C78</xm:sqref>
        </x14:dataValidation>
        <x14:dataValidation type="list" allowBlank="1" showInputMessage="1" showErrorMessage="1" xr:uid="{00000000-0002-0000-0500-000007000000}">
          <x14:formula1>
            <xm:f>'Diesel consumption for field op'!$B$4:$B$78</xm:f>
          </x14:formula1>
          <xm:sqref>C95:C103</xm:sqref>
        </x14:dataValidation>
        <x14:dataValidation type="list" allowBlank="1" showInputMessage="1" showErrorMessage="1" xr:uid="{00000000-0002-0000-0500-000008000000}">
          <x14:formula1>
            <xm:f>'Processed products'!$Z$5:$Z$104</xm:f>
          </x14:formula1>
          <xm:sqref>B43:B49</xm:sqref>
        </x14:dataValidation>
        <x14:dataValidation type="list" allowBlank="1" showInputMessage="1" showErrorMessage="1" xr:uid="{00000000-0002-0000-0500-000009000000}">
          <x14:formula1>
            <xm:f>Other_tabels!$I$5:$I$12</xm:f>
          </x14:formula1>
          <xm:sqref>C43:C49</xm:sqref>
        </x14:dataValidation>
        <x14:dataValidation type="list" allowBlank="1" showInputMessage="1" showErrorMessage="1" xr:uid="{00000000-0002-0000-0500-000005000000}">
          <x14:formula1>
            <xm:f>'Processed products'!$B$5:$B$103</xm:f>
          </x14:formula1>
          <xm:sqref>B23:B30</xm:sqref>
        </x14:dataValidation>
        <x14:dataValidation type="list" allowBlank="1" showInputMessage="1" showErrorMessage="1" xr:uid="{00000000-0002-0000-0500-00000A000000}">
          <x14:formula1>
            <xm:f>'Processed products'!$AJ$5:$AJ$239</xm:f>
          </x14:formula1>
          <xm:sqref>B33:B38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BE109"/>
  <sheetViews>
    <sheetView topLeftCell="S10" workbookViewId="0">
      <selection activeCell="Q54" sqref="Q54:Q62"/>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t="s">
        <v>431</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433</v>
      </c>
      <c r="C5" s="225"/>
      <c r="E5" s="10"/>
      <c r="F5" s="10">
        <v>1</v>
      </c>
      <c r="G5" s="10"/>
      <c r="H5" s="10"/>
      <c r="I5" s="10"/>
      <c r="J5" s="10"/>
      <c r="K5" s="10"/>
      <c r="L5" s="10"/>
      <c r="M5" s="10"/>
    </row>
    <row r="6" spans="1:24" x14ac:dyDescent="0.3">
      <c r="A6" s="20" t="s">
        <v>3</v>
      </c>
      <c r="B6" s="224" t="s">
        <v>432</v>
      </c>
      <c r="C6" s="225"/>
    </row>
    <row r="7" spans="1:24" ht="14.4" customHeight="1" x14ac:dyDescent="0.3">
      <c r="A7" s="218" t="s">
        <v>53</v>
      </c>
      <c r="B7" s="219" t="s">
        <v>435</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436</v>
      </c>
      <c r="C12" s="34" t="s">
        <v>33</v>
      </c>
      <c r="D12" s="11">
        <v>1</v>
      </c>
      <c r="Q12" s="66">
        <f>(IF($B12="","0",VLOOKUP($B12,Biomass_pool_output_Field_modul!$A$3:$G$100,7,FALSE)))</f>
        <v>914</v>
      </c>
      <c r="R12" s="55"/>
      <c r="S12" s="34">
        <f>(IF($B12="","0",VLOOKUP($B12,Biomass_pool_output_Field_modul!$A$3:$F$100,2,FALSE)))*D12</f>
        <v>450</v>
      </c>
      <c r="T12" s="34">
        <f>(IF($B12="","0",VLOOKUP($B12,Biomass_pool_output_Field_modul!$A$3:$F$100,3,FALSE)))*D12</f>
        <v>30.08</v>
      </c>
      <c r="U12" s="34">
        <f>(IF($B12="","0",VLOOKUP($B12,Biomass_pool_output_Field_modul!$A$3:$F$100,4,FALSE)))*D12</f>
        <v>7.6</v>
      </c>
      <c r="V12" s="34">
        <f>(IF($B12="","0",VLOOKUP($B12,Biomass_pool_output_Field_modul!$A$3:$F$100,5,FALSE)))*D12</f>
        <v>10</v>
      </c>
      <c r="W12" s="34">
        <f>(IF($B12="","0",VLOOKUP($B12,Biomass_pool_output_Field_modul!$A$3:$F$100,6,FALSE)))*D12</f>
        <v>27.6</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914</v>
      </c>
      <c r="R20" s="55"/>
      <c r="S20" s="34">
        <f>SUM(S12:S18)</f>
        <v>450</v>
      </c>
      <c r="T20" s="34">
        <f>SUM(T12:T18)</f>
        <v>30.08</v>
      </c>
      <c r="U20" s="34">
        <f>SUM(U12:U18)</f>
        <v>7.6</v>
      </c>
      <c r="V20" s="34">
        <f t="shared" ref="V20:W20" si="0">SUM(V12:V18)</f>
        <v>10</v>
      </c>
      <c r="W20" s="34">
        <f t="shared" si="0"/>
        <v>27.6</v>
      </c>
      <c r="BB20" t="str">
        <f>A4</f>
        <v>ID-nummer</v>
      </c>
      <c r="BC20" t="str">
        <f>B4</f>
        <v>10a</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Oil_Mill_org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t="str">
        <f t="shared" ref="AZ22:AZ85" si="1">$BC$20</f>
        <v>10a</v>
      </c>
      <c r="BA22" t="str">
        <f t="shared" ref="BA22:BA85" si="2">$BC$21</f>
        <v>Oil_Mill_org</v>
      </c>
      <c r="BB22" t="s">
        <v>73</v>
      </c>
      <c r="BC22" t="str">
        <f t="shared" ref="BC22" si="3">$B$12</f>
        <v>Oilseed_org</v>
      </c>
      <c r="BD22" t="str">
        <f t="shared" ref="BD22:BE28" si="4">C12</f>
        <v>Kg</v>
      </c>
      <c r="BE22">
        <f t="shared" si="4"/>
        <v>1</v>
      </c>
    </row>
    <row r="23" spans="1:57" x14ac:dyDescent="0.3">
      <c r="A23" s="23" t="s">
        <v>145</v>
      </c>
      <c r="B23" s="24" t="s">
        <v>437</v>
      </c>
      <c r="C23" s="34" t="s">
        <v>33</v>
      </c>
      <c r="D23" s="65">
        <v>0.38</v>
      </c>
      <c r="E23" s="112" t="str">
        <f>IF(B23="","",VLOOKUP(B23,'Processed products'!$B$5:$E$103,2,FALSE))</f>
        <v>Plant_oil_org</v>
      </c>
      <c r="F23" s="112" t="str">
        <f>IF(B23="","",VLOOKUP(B23,'Processed products'!$B$5:$E$103,3,FALSE))</f>
        <v>Planteolie</v>
      </c>
      <c r="G23" s="112" t="str">
        <f>IF(B23="","",VLOOKUP(B23,'Processed products'!$B$5:$E$103,4,FALSE))</f>
        <v>Exit_model</v>
      </c>
      <c r="I23" s="16">
        <f>IF($B23="",0,AK23/S$20)</f>
        <v>0.38</v>
      </c>
      <c r="J23" s="16">
        <f t="shared" ref="J23:M29" si="5">IF($B23="",0,AL23/T$20)</f>
        <v>0</v>
      </c>
      <c r="K23" s="16">
        <f t="shared" si="5"/>
        <v>0</v>
      </c>
      <c r="L23" s="16">
        <f t="shared" si="5"/>
        <v>0</v>
      </c>
      <c r="M23" s="16">
        <f t="shared" si="5"/>
        <v>0.50391304347826094</v>
      </c>
      <c r="O23" s="64">
        <f t="shared" ref="O23:O29" si="6">D23*$D$20</f>
        <v>0.38</v>
      </c>
      <c r="P23" s="31"/>
      <c r="Q23" s="66" t="str">
        <f>(IF($B23="","",VLOOKUP($B23,'Processed products'!$B$5:$O$103,4,FALSE)))</f>
        <v>Exit_model</v>
      </c>
      <c r="R23" s="55"/>
      <c r="S23" s="34">
        <f>(IF($B23="","",VLOOKUP($B23,'Processed products'!$B$5:$O$103,9,FALSE)))</f>
        <v>450</v>
      </c>
      <c r="T23" s="34">
        <f>(IF($B23="","",VLOOKUP($B23,'Processed products'!$B$5:$O$103,10,FALSE)))</f>
        <v>0</v>
      </c>
      <c r="U23" s="34">
        <f>(IF($B23="","",VLOOKUP($B23,'Processed products'!$B$5:$O$103,11,FALSE)))</f>
        <v>0</v>
      </c>
      <c r="V23" s="34">
        <f>(IF($B23="","",VLOOKUP($B23,'Processed products'!$B$5:$O$103,12,FALSE)))</f>
        <v>0</v>
      </c>
      <c r="W23" s="34">
        <f>(IF($B23="","",VLOOKUP($B23,'Processed products'!$B$5:$O$103,13,FALSE)))</f>
        <v>36.6</v>
      </c>
      <c r="AK23" s="42">
        <f>IF(D23="",0,$D23*S23)</f>
        <v>171</v>
      </c>
      <c r="AL23" s="42">
        <f>IF(D23="",0,$D23*T23)</f>
        <v>0</v>
      </c>
      <c r="AM23" s="42">
        <f>IF(D23="",0,$D23*U23)</f>
        <v>0</v>
      </c>
      <c r="AN23" s="42">
        <f>IF(D23="",0,$D23*V23)</f>
        <v>0</v>
      </c>
      <c r="AO23" s="42">
        <f>IF(D23="",0,$D23*W23)</f>
        <v>13.908000000000001</v>
      </c>
      <c r="AU23" s="40"/>
      <c r="AZ23" t="str">
        <f t="shared" si="1"/>
        <v>10a</v>
      </c>
      <c r="BA23" t="str">
        <f t="shared" si="2"/>
        <v>Oil_Mill_org</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t="str">
        <f t="shared" si="1"/>
        <v>10a</v>
      </c>
      <c r="BA24" t="str">
        <f t="shared" si="2"/>
        <v>Oil_Mill_org</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t="str">
        <f t="shared" si="1"/>
        <v>10a</v>
      </c>
      <c r="BA25" t="str">
        <f t="shared" si="2"/>
        <v>Oil_Mill_org</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t="str">
        <f t="shared" si="1"/>
        <v>10a</v>
      </c>
      <c r="BA26" t="str">
        <f t="shared" si="2"/>
        <v>Oil_Mill_org</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t="str">
        <f t="shared" si="1"/>
        <v>10a</v>
      </c>
      <c r="BA27" t="str">
        <f t="shared" si="2"/>
        <v>Oil_Mill_org</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t="str">
        <f t="shared" si="1"/>
        <v>10a</v>
      </c>
      <c r="BA28" t="str">
        <f t="shared" si="2"/>
        <v>Oil_Mill_org</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t="str">
        <f t="shared" si="1"/>
        <v>10a</v>
      </c>
      <c r="BA29" t="str">
        <f t="shared" si="2"/>
        <v>Oil_Mill_org</v>
      </c>
      <c r="BB29" t="s">
        <v>171</v>
      </c>
      <c r="BC29" t="str">
        <f>$B$23</f>
        <v>Rapeseed_oil_org</v>
      </c>
      <c r="BD29" t="str">
        <f>C23</f>
        <v>Kg</v>
      </c>
      <c r="BE29" s="81">
        <f>O23</f>
        <v>0.38</v>
      </c>
    </row>
    <row r="30" spans="1:57" x14ac:dyDescent="0.3">
      <c r="A30" s="41" t="s">
        <v>60</v>
      </c>
      <c r="B30" s="50"/>
      <c r="C30" s="34" t="s">
        <v>33</v>
      </c>
      <c r="D30" s="63">
        <f>SUM(D23:D29)</f>
        <v>0.38</v>
      </c>
      <c r="E30" s="30"/>
      <c r="I30" s="42">
        <f>SUM(I23:I29)</f>
        <v>0.38</v>
      </c>
      <c r="J30" s="42">
        <f t="shared" ref="J30:L30" si="15">SUM(J23:J29)</f>
        <v>0</v>
      </c>
      <c r="K30" s="42">
        <f t="shared" si="15"/>
        <v>0</v>
      </c>
      <c r="L30" s="42">
        <f t="shared" si="15"/>
        <v>0</v>
      </c>
      <c r="M30" s="42">
        <f>SUM(M23:M29)</f>
        <v>0.50391304347826094</v>
      </c>
      <c r="O30" s="64">
        <f>SUM(O23:O29)</f>
        <v>0.38</v>
      </c>
      <c r="P30" s="31"/>
      <c r="AK30" s="42">
        <f>SUM(AK23:AK29)</f>
        <v>171</v>
      </c>
      <c r="AL30" s="42">
        <f t="shared" ref="AL30:AO30" si="16">SUM(AL23:AL29)</f>
        <v>0</v>
      </c>
      <c r="AM30" s="42">
        <f t="shared" si="16"/>
        <v>0</v>
      </c>
      <c r="AN30" s="42">
        <f t="shared" si="16"/>
        <v>0</v>
      </c>
      <c r="AO30" s="42">
        <f t="shared" si="16"/>
        <v>13.908000000000001</v>
      </c>
      <c r="AZ30" t="str">
        <f t="shared" si="1"/>
        <v>10a</v>
      </c>
      <c r="BA30" t="str">
        <f t="shared" si="2"/>
        <v>Oil_Mill_org</v>
      </c>
      <c r="BB30" t="s">
        <v>171</v>
      </c>
      <c r="BC30">
        <f>$B$24</f>
        <v>0</v>
      </c>
      <c r="BD30" t="str">
        <f t="shared" ref="BD30:BD35" si="17">C23</f>
        <v>Kg</v>
      </c>
      <c r="BE30" s="81">
        <f t="shared" ref="BE30:BE35" si="18">O23</f>
        <v>0.38</v>
      </c>
    </row>
    <row r="31" spans="1:57" x14ac:dyDescent="0.3">
      <c r="Y31" s="68"/>
      <c r="Z31" s="68"/>
      <c r="AA31" s="68"/>
      <c r="AB31" s="68"/>
      <c r="AC31" s="68"/>
      <c r="AS31" s="81"/>
      <c r="AZ31" t="str">
        <f t="shared" si="1"/>
        <v>10a</v>
      </c>
      <c r="BA31" t="str">
        <f t="shared" si="2"/>
        <v>Oil_Mill_org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t="str">
        <f t="shared" si="1"/>
        <v>10a</v>
      </c>
      <c r="BA32" t="str">
        <f t="shared" si="2"/>
        <v>Oil_Mill_org</v>
      </c>
      <c r="BB32" t="s">
        <v>171</v>
      </c>
      <c r="BC32">
        <f>$B$26</f>
        <v>0</v>
      </c>
      <c r="BD32" t="str">
        <f t="shared" si="17"/>
        <v>Kg</v>
      </c>
      <c r="BE32" s="81">
        <f t="shared" si="18"/>
        <v>0</v>
      </c>
    </row>
    <row r="33" spans="1:57" x14ac:dyDescent="0.3">
      <c r="A33" s="23" t="s">
        <v>430</v>
      </c>
      <c r="B33" s="24" t="s">
        <v>439</v>
      </c>
      <c r="C33" s="34" t="s">
        <v>33</v>
      </c>
      <c r="D33" s="65">
        <v>0.61</v>
      </c>
      <c r="E33" s="34" t="str">
        <f>IF(B33="","",VLOOKUP(B33,'Processed products'!$AJ$5:$AM$239,2,FALSE))</f>
        <v>Protein_2_org</v>
      </c>
      <c r="F33" s="34" t="str">
        <f>IF(B33="","",VLOOKUP(B33,'Processed products'!$AJ$5:$AM$239,3,FALSE))</f>
        <v>Moden</v>
      </c>
      <c r="G33" s="34" t="str">
        <f>IF(B33="","",VLOOKUP(B33,'Processed products'!$AJ$5:$AM$239,4,FALSE))</f>
        <v>Forarbejdet</v>
      </c>
      <c r="I33" s="173">
        <f>IF($B33="","",1-I30-SUM(I34:I39))</f>
        <v>0.61</v>
      </c>
      <c r="J33" s="173">
        <f t="shared" ref="J33:M33" si="19">IF($B33="","",1-J30-SUM(J34:J39))</f>
        <v>0.99</v>
      </c>
      <c r="K33" s="173">
        <f t="shared" si="19"/>
        <v>0.99</v>
      </c>
      <c r="L33" s="173">
        <f t="shared" si="19"/>
        <v>0.99</v>
      </c>
      <c r="M33" s="173">
        <f t="shared" si="19"/>
        <v>0.48608695652173906</v>
      </c>
      <c r="O33" s="64">
        <f t="shared" ref="O33:O37" si="20">D33*$D$20</f>
        <v>0.61</v>
      </c>
      <c r="P33" s="59"/>
      <c r="Q33" s="66">
        <f>(IF($B33="","",VLOOKUP($B33,'Processed products'!AJ4:AN238,5,FALSE)))</f>
        <v>885</v>
      </c>
      <c r="AK33" s="42">
        <f>IF($D33="","",(S20*I33))</f>
        <v>274.5</v>
      </c>
      <c r="AL33" s="42">
        <f>IF($D33="","",(T20*J33))</f>
        <v>29.779199999999999</v>
      </c>
      <c r="AM33" s="42">
        <f>IF($D33="","",(U20*K33))</f>
        <v>7.524</v>
      </c>
      <c r="AN33" s="42">
        <f>IF($D33="","",(V20*L33))</f>
        <v>9.9</v>
      </c>
      <c r="AO33" s="42">
        <f>IF($D33="","",(W20*M33))</f>
        <v>13.415999999999999</v>
      </c>
      <c r="AQ33" s="62">
        <f t="shared" ref="AQ33:AU39" si="21">IF($D33="","",(1/$O33)*AK33)</f>
        <v>450</v>
      </c>
      <c r="AR33" s="62">
        <f t="shared" si="21"/>
        <v>48.818360655737706</v>
      </c>
      <c r="AS33" s="62">
        <f t="shared" si="21"/>
        <v>12.334426229508198</v>
      </c>
      <c r="AT33" s="62">
        <f t="shared" si="21"/>
        <v>16.229508196721312</v>
      </c>
      <c r="AU33" s="62">
        <f t="shared" si="21"/>
        <v>21.993442622950816</v>
      </c>
      <c r="AZ33" t="str">
        <f t="shared" si="1"/>
        <v>10a</v>
      </c>
      <c r="BA33" t="str">
        <f t="shared" si="2"/>
        <v>Oil_Mill_org</v>
      </c>
      <c r="BB33" t="s">
        <v>171</v>
      </c>
      <c r="BC33">
        <f>$B$27</f>
        <v>0</v>
      </c>
      <c r="BD33" t="str">
        <f t="shared" si="17"/>
        <v>Kg</v>
      </c>
      <c r="BE33" s="81">
        <f t="shared" si="18"/>
        <v>0</v>
      </c>
    </row>
    <row r="34" spans="1:57" x14ac:dyDescent="0.3">
      <c r="A34" s="23" t="s">
        <v>153</v>
      </c>
      <c r="B34" s="24"/>
      <c r="C34" s="34" t="s">
        <v>33</v>
      </c>
      <c r="D34" s="65"/>
      <c r="E34" s="34" t="str">
        <f>IF(B34="","",VLOOKUP(B34,'Processed products'!$AJ$5:$AM$239,2,FALSE))</f>
        <v/>
      </c>
      <c r="F34" s="34" t="str">
        <f>IF(B34="","",VLOOKUP(B34,'Processed products'!$AJ$5:$AM$239,3,FALSE))</f>
        <v/>
      </c>
      <c r="G34" s="34" t="str">
        <f>IF(B34="","",VLOOKUP(B34,'Processed products'!$AJ$5:$AM$239,4,FALSE))</f>
        <v/>
      </c>
      <c r="I34" s="76"/>
      <c r="J34" s="76"/>
      <c r="K34" s="76"/>
      <c r="L34" s="76"/>
      <c r="M34" s="76"/>
      <c r="O34" s="64">
        <f t="shared" si="20"/>
        <v>0</v>
      </c>
      <c r="P34" s="59"/>
      <c r="Q34" s="66" t="str">
        <f>(IF($B34="","",VLOOKUP($B34,'Processed products'!AJ5:AN239,5,FALSE)))</f>
        <v/>
      </c>
      <c r="AK34" s="42" t="str">
        <f>IF($D34="","",(S20*I34))</f>
        <v/>
      </c>
      <c r="AL34" s="42" t="str">
        <f>IF($D34="","",(T20*J34))</f>
        <v/>
      </c>
      <c r="AM34" s="42" t="str">
        <f>IF($D34="","",(U20*K34))</f>
        <v/>
      </c>
      <c r="AN34" s="42" t="str">
        <f>IF($D34="","",(V20*L34))</f>
        <v/>
      </c>
      <c r="AO34" s="42" t="str">
        <f>IF($D34="","",(W20*M34))</f>
        <v/>
      </c>
      <c r="AQ34" s="62" t="str">
        <f t="shared" si="21"/>
        <v/>
      </c>
      <c r="AR34" s="62" t="str">
        <f t="shared" si="21"/>
        <v/>
      </c>
      <c r="AS34" s="62" t="str">
        <f t="shared" si="21"/>
        <v/>
      </c>
      <c r="AT34" s="62" t="str">
        <f t="shared" si="21"/>
        <v/>
      </c>
      <c r="AU34" s="62" t="str">
        <f t="shared" si="21"/>
        <v/>
      </c>
      <c r="AZ34" t="str">
        <f t="shared" si="1"/>
        <v>10a</v>
      </c>
      <c r="BA34" t="str">
        <f t="shared" si="2"/>
        <v>Oil_Mill_org</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t="str">
        <f t="shared" si="1"/>
        <v>10a</v>
      </c>
      <c r="BA35" t="str">
        <f t="shared" si="2"/>
        <v>Oil_Mill_org</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t="str">
        <f t="shared" si="1"/>
        <v>10a</v>
      </c>
      <c r="BA36" t="str">
        <f t="shared" si="2"/>
        <v>Oil_Mill_org</v>
      </c>
      <c r="BB36" t="s">
        <v>172</v>
      </c>
      <c r="BC36" t="str">
        <f t="shared" ref="BC36:BC41" si="22">$B$33</f>
        <v>Rapeseed_cake_org</v>
      </c>
      <c r="BD36" t="str">
        <f>C33</f>
        <v>Kg</v>
      </c>
      <c r="BE36" s="81">
        <f>O33</f>
        <v>0.61</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t="str">
        <f t="shared" si="1"/>
        <v>10a</v>
      </c>
      <c r="BA37" t="str">
        <f t="shared" si="2"/>
        <v>Oil_Mill_org</v>
      </c>
      <c r="BB37" t="s">
        <v>172</v>
      </c>
      <c r="BC37" t="str">
        <f t="shared" si="22"/>
        <v>Rapeseed_cake_org</v>
      </c>
      <c r="BD37" t="str">
        <f>$AQ$22</f>
        <v>C g/kg</v>
      </c>
      <c r="BE37" s="40">
        <f>AQ33</f>
        <v>450</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t="str">
        <f t="shared" si="1"/>
        <v>10a</v>
      </c>
      <c r="BA38" t="str">
        <f t="shared" si="2"/>
        <v>Oil_Mill_org</v>
      </c>
      <c r="BB38" t="s">
        <v>172</v>
      </c>
      <c r="BC38" t="str">
        <f t="shared" si="22"/>
        <v>Rapeseed_cake_org</v>
      </c>
      <c r="BD38" t="str">
        <f>$AR$22</f>
        <v>N g/kg</v>
      </c>
      <c r="BE38" s="40">
        <f>AR33</f>
        <v>48.818360655737706</v>
      </c>
    </row>
    <row r="39" spans="1:57" x14ac:dyDescent="0.3">
      <c r="A39" s="23" t="s">
        <v>125</v>
      </c>
      <c r="B39" s="90" t="s">
        <v>192</v>
      </c>
      <c r="C39" s="34" t="s">
        <v>33</v>
      </c>
      <c r="D39" s="65">
        <v>0.01</v>
      </c>
      <c r="E39" s="34" t="s">
        <v>205</v>
      </c>
      <c r="F39" s="34" t="s">
        <v>205</v>
      </c>
      <c r="G39" s="34" t="s">
        <v>205</v>
      </c>
      <c r="I39" s="76">
        <v>0.01</v>
      </c>
      <c r="J39" s="76">
        <v>0.01</v>
      </c>
      <c r="K39" s="76">
        <v>0.01</v>
      </c>
      <c r="L39" s="76">
        <v>0.01</v>
      </c>
      <c r="M39" s="76">
        <v>0.01</v>
      </c>
      <c r="O39" s="64">
        <f>D39*$D$20</f>
        <v>0.01</v>
      </c>
      <c r="P39" s="59"/>
      <c r="Q39" s="91" t="s">
        <v>129</v>
      </c>
      <c r="S39" s="95">
        <v>100</v>
      </c>
      <c r="T39" s="96">
        <v>0</v>
      </c>
      <c r="U39" s="97">
        <v>0</v>
      </c>
      <c r="V39" s="95">
        <v>100</v>
      </c>
      <c r="W39" s="96">
        <v>0</v>
      </c>
      <c r="X39" s="96">
        <v>0</v>
      </c>
      <c r="Y39" s="96">
        <v>0</v>
      </c>
      <c r="Z39" s="97">
        <v>0</v>
      </c>
      <c r="AA39" s="95">
        <v>100</v>
      </c>
      <c r="AB39" s="97">
        <v>0</v>
      </c>
      <c r="AC39" s="95">
        <v>100</v>
      </c>
      <c r="AD39" s="97">
        <v>0</v>
      </c>
      <c r="AK39" s="42">
        <f>IF($D39="","",(S20*I39))</f>
        <v>4.5</v>
      </c>
      <c r="AL39" s="42">
        <f>IF($D39="","",(T20*J39))</f>
        <v>0.30080000000000001</v>
      </c>
      <c r="AM39" s="42">
        <f>IF($D39="","",(U20*K39))</f>
        <v>7.5999999999999998E-2</v>
      </c>
      <c r="AN39" s="42">
        <f>IF($D39="","",(V20*L39))</f>
        <v>0.1</v>
      </c>
      <c r="AO39" s="42">
        <f>IF($D39="","",(W20*M39))</f>
        <v>0.27600000000000002</v>
      </c>
      <c r="AQ39" s="62">
        <f t="shared" si="21"/>
        <v>450</v>
      </c>
      <c r="AR39" s="62">
        <f t="shared" si="21"/>
        <v>30.080000000000002</v>
      </c>
      <c r="AS39" s="62">
        <f t="shared" si="21"/>
        <v>7.6</v>
      </c>
      <c r="AT39" s="62">
        <f t="shared" si="21"/>
        <v>10</v>
      </c>
      <c r="AU39" s="62">
        <f t="shared" si="21"/>
        <v>27.6</v>
      </c>
      <c r="AZ39" t="str">
        <f t="shared" si="1"/>
        <v>10a</v>
      </c>
      <c r="BA39" t="str">
        <f t="shared" si="2"/>
        <v>Oil_Mill_org</v>
      </c>
      <c r="BB39" t="s">
        <v>172</v>
      </c>
      <c r="BC39" t="str">
        <f t="shared" si="22"/>
        <v>Rapeseed_cake_org</v>
      </c>
      <c r="BD39" s="40" t="str">
        <f>$AS$22</f>
        <v>P g/kg</v>
      </c>
      <c r="BE39" s="40">
        <f>AS33</f>
        <v>12.334426229508198</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279</v>
      </c>
      <c r="AL40" s="42">
        <f t="shared" ref="AL40:AO40" si="24">SUM(AL33:AL39)</f>
        <v>30.08</v>
      </c>
      <c r="AM40" s="42">
        <f t="shared" si="24"/>
        <v>7.6</v>
      </c>
      <c r="AN40" s="42">
        <f t="shared" si="24"/>
        <v>10</v>
      </c>
      <c r="AO40" s="42">
        <f t="shared" si="24"/>
        <v>13.691999999999998</v>
      </c>
      <c r="AZ40" t="str">
        <f t="shared" si="1"/>
        <v>10a</v>
      </c>
      <c r="BA40" t="str">
        <f t="shared" si="2"/>
        <v>Oil_Mill_org</v>
      </c>
      <c r="BB40" t="s">
        <v>172</v>
      </c>
      <c r="BC40" t="str">
        <f t="shared" si="22"/>
        <v>Rapeseed_cake_org</v>
      </c>
      <c r="BD40" t="str">
        <f>$AT$22</f>
        <v>K g/kg</v>
      </c>
      <c r="BE40" s="40">
        <f>AT33</f>
        <v>16.229508196721312</v>
      </c>
    </row>
    <row r="41" spans="1:57" x14ac:dyDescent="0.3">
      <c r="C41" s="31"/>
      <c r="H41" s="226" t="s">
        <v>166</v>
      </c>
      <c r="I41" s="226"/>
      <c r="AJ41" s="43" t="s">
        <v>60</v>
      </c>
      <c r="AK41" s="62">
        <f>AK30+AK40</f>
        <v>450</v>
      </c>
      <c r="AL41" s="62">
        <f>AL30+AL40</f>
        <v>30.08</v>
      </c>
      <c r="AM41" s="62">
        <f>AM30+AM40</f>
        <v>7.6</v>
      </c>
      <c r="AN41" s="62">
        <f>AN30+AN40</f>
        <v>10</v>
      </c>
      <c r="AO41" s="62">
        <f>AO30+AO40</f>
        <v>27.6</v>
      </c>
      <c r="AQ41" s="40"/>
      <c r="AZ41" t="str">
        <f t="shared" si="1"/>
        <v>10a</v>
      </c>
      <c r="BA41" t="str">
        <f t="shared" si="2"/>
        <v>Oil_Mill_org</v>
      </c>
      <c r="BB41" t="s">
        <v>172</v>
      </c>
      <c r="BC41" t="str">
        <f t="shared" si="22"/>
        <v>Rapeseed_cake_org</v>
      </c>
      <c r="BD41" t="str">
        <f>$AU$22</f>
        <v>BE MJ/kg</v>
      </c>
      <c r="BE41" s="40">
        <f>AU33</f>
        <v>21.993442622950816</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t="str">
        <f t="shared" si="1"/>
        <v>10a</v>
      </c>
      <c r="BA42" t="str">
        <f t="shared" si="2"/>
        <v>Oil_Mill_org</v>
      </c>
      <c r="BB42" t="s">
        <v>172</v>
      </c>
      <c r="BC42">
        <f>$B$34</f>
        <v>0</v>
      </c>
      <c r="BD42" t="str">
        <f>C34</f>
        <v>Kg</v>
      </c>
      <c r="BE42" s="81">
        <f>O34</f>
        <v>0</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t="str">
        <f t="shared" si="1"/>
        <v>10a</v>
      </c>
      <c r="BA43" t="str">
        <f t="shared" si="2"/>
        <v>Oil_Mill_org</v>
      </c>
      <c r="BB43" t="s">
        <v>172</v>
      </c>
      <c r="BC43">
        <f t="shared" ref="BC43:BC47" si="25">$B$34</f>
        <v>0</v>
      </c>
      <c r="BD43" t="str">
        <f>$AQ$22</f>
        <v>C g/kg</v>
      </c>
      <c r="BE43" s="40" t="str">
        <f>AQ34</f>
        <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t="str">
        <f t="shared" si="1"/>
        <v>10a</v>
      </c>
      <c r="BA44" t="str">
        <f t="shared" si="2"/>
        <v>Oil_Mill_org</v>
      </c>
      <c r="BB44" t="s">
        <v>172</v>
      </c>
      <c r="BC44">
        <f t="shared" si="25"/>
        <v>0</v>
      </c>
      <c r="BD44" t="str">
        <f>$AR$22</f>
        <v>N g/kg</v>
      </c>
      <c r="BE44" s="40" t="str">
        <f>AR34</f>
        <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t="str">
        <f t="shared" si="1"/>
        <v>10a</v>
      </c>
      <c r="BA45" t="str">
        <f t="shared" si="2"/>
        <v>Oil_Mill_org</v>
      </c>
      <c r="BB45" t="s">
        <v>172</v>
      </c>
      <c r="BC45">
        <f t="shared" si="25"/>
        <v>0</v>
      </c>
      <c r="BD45" s="40" t="str">
        <f>$AS$22</f>
        <v>P g/kg</v>
      </c>
      <c r="BE45" s="40" t="str">
        <f>AS34</f>
        <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t="str">
        <f t="shared" si="1"/>
        <v>10a</v>
      </c>
      <c r="BA46" t="str">
        <f t="shared" si="2"/>
        <v>Oil_Mill_org</v>
      </c>
      <c r="BB46" t="s">
        <v>172</v>
      </c>
      <c r="BC46">
        <f t="shared" si="25"/>
        <v>0</v>
      </c>
      <c r="BD46" t="str">
        <f>$AT$22</f>
        <v>K g/kg</v>
      </c>
      <c r="BE46" s="40" t="str">
        <f>AT34</f>
        <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t="str">
        <f t="shared" si="1"/>
        <v>10a</v>
      </c>
      <c r="BA47" t="str">
        <f t="shared" si="2"/>
        <v>Oil_Mill_org</v>
      </c>
      <c r="BB47" t="s">
        <v>172</v>
      </c>
      <c r="BC47">
        <f t="shared" si="25"/>
        <v>0</v>
      </c>
      <c r="BD47" t="str">
        <f>$AU$22</f>
        <v>BE MJ/kg</v>
      </c>
      <c r="BE47" s="40" t="str">
        <f>AU34</f>
        <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t="str">
        <f t="shared" si="1"/>
        <v>10a</v>
      </c>
      <c r="BA48" t="str">
        <f t="shared" si="2"/>
        <v>Oil_Mill_org</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t="str">
        <f t="shared" si="1"/>
        <v>10a</v>
      </c>
      <c r="BA49" t="str">
        <f t="shared" si="2"/>
        <v>Oil_Mill_org</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t="str">
        <f t="shared" si="1"/>
        <v>10a</v>
      </c>
      <c r="BA50" t="str">
        <f t="shared" si="2"/>
        <v>Oil_Mill_org</v>
      </c>
      <c r="BB50" t="s">
        <v>172</v>
      </c>
      <c r="BC50">
        <f t="shared" si="29"/>
        <v>0</v>
      </c>
      <c r="BD50" t="str">
        <f>$AR$22</f>
        <v>N g/kg</v>
      </c>
      <c r="BE50" s="40" t="str">
        <f>AR35</f>
        <v/>
      </c>
    </row>
    <row r="51" spans="1:57" x14ac:dyDescent="0.3">
      <c r="AR51" s="40"/>
      <c r="AS51" s="40"/>
      <c r="AZ51" t="str">
        <f t="shared" si="1"/>
        <v>10a</v>
      </c>
      <c r="BA51" t="str">
        <f t="shared" si="2"/>
        <v>Oil_Mill_org</v>
      </c>
      <c r="BB51" t="s">
        <v>172</v>
      </c>
      <c r="BC51">
        <f t="shared" si="29"/>
        <v>0</v>
      </c>
      <c r="BD51" s="40" t="str">
        <f>$AS$22</f>
        <v>P g/kg</v>
      </c>
      <c r="BE51" s="40" t="str">
        <f>AS35</f>
        <v/>
      </c>
    </row>
    <row r="52" spans="1:57" ht="17.399999999999999" x14ac:dyDescent="0.3">
      <c r="A52" s="37" t="s">
        <v>119</v>
      </c>
      <c r="O52" s="37" t="s">
        <v>102</v>
      </c>
      <c r="P52" s="37"/>
      <c r="AS52" s="40"/>
      <c r="AZ52" t="str">
        <f t="shared" si="1"/>
        <v>10a</v>
      </c>
      <c r="BA52" t="str">
        <f t="shared" si="2"/>
        <v>Oil_Mill_org</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t="str">
        <f t="shared" si="1"/>
        <v>10a</v>
      </c>
      <c r="BA53" t="str">
        <f t="shared" si="2"/>
        <v>Oil_Mill_org</v>
      </c>
      <c r="BB53" t="s">
        <v>172</v>
      </c>
      <c r="BC53">
        <f t="shared" si="29"/>
        <v>0</v>
      </c>
      <c r="BD53" t="str">
        <f>$AU$22</f>
        <v>BE MJ/kg</v>
      </c>
      <c r="BE53" s="40" t="str">
        <f>AU35</f>
        <v/>
      </c>
    </row>
    <row r="54" spans="1:57" x14ac:dyDescent="0.3">
      <c r="A54" s="23" t="s">
        <v>34</v>
      </c>
      <c r="B54" s="49" t="s">
        <v>436</v>
      </c>
      <c r="C54" s="24">
        <v>5</v>
      </c>
      <c r="D54" s="16" t="s">
        <v>48</v>
      </c>
      <c r="E54" s="16" t="s">
        <v>16</v>
      </c>
      <c r="F54" s="10">
        <v>100</v>
      </c>
      <c r="K54" s="63">
        <f>IF(B54="",0,((((VLOOKUP(B54,$B$12:$D$18,3,FALSE))/1000)*C54)/(VLOOKUP(B54,$B$12:$Q$18,16,FALSE)/1000))*(F54/100))</f>
        <v>5.4704595185995622E-3</v>
      </c>
      <c r="L54" s="63">
        <f>IF(E54="Diesel",VLOOKUP(D54,Other_tabels!$Q$5:$T$13,2,FALSE)*K54,0)</f>
        <v>1.0940919037199124E-3</v>
      </c>
      <c r="O54" s="36" t="str">
        <f>Other_tabels!Q5</f>
        <v>Traktor</v>
      </c>
      <c r="P54" s="55"/>
      <c r="Q54" s="63" cm="1">
        <f t="array" ref="Q54">SUMPRODUCT(($D$54:$D$67=O54)*$L$54:$L$67)</f>
        <v>1.0940919037199124E-3</v>
      </c>
      <c r="R54" s="63">
        <f t="shared" ref="R54:R62" si="30">IF(O54="","0",SUMPRODUCT(($D$54:$D$67=O54)*$K$54:$K$67))</f>
        <v>5.4704595185995622E-3</v>
      </c>
      <c r="S54" s="63">
        <f>IF(O54="Traktor",0,(R54*VLOOKUP(O54,Other_tabels!Q5:T13,2,FALSE))/1000)</f>
        <v>0</v>
      </c>
      <c r="AR54" s="81"/>
      <c r="AS54" s="40"/>
      <c r="AZ54" t="str">
        <f t="shared" si="1"/>
        <v>10a</v>
      </c>
      <c r="BA54" t="str">
        <f t="shared" si="2"/>
        <v>Oil_Mill_org</v>
      </c>
      <c r="BB54" t="s">
        <v>172</v>
      </c>
      <c r="BC54">
        <f>$B$36</f>
        <v>0</v>
      </c>
      <c r="BD54" s="81" t="str">
        <f>C36</f>
        <v>Kg</v>
      </c>
      <c r="BE54" s="40">
        <f>O36</f>
        <v>0</v>
      </c>
    </row>
    <row r="55" spans="1:57" x14ac:dyDescent="0.3">
      <c r="A55" s="23" t="s">
        <v>35</v>
      </c>
      <c r="B55" s="49" t="s">
        <v>436</v>
      </c>
      <c r="C55" s="24">
        <v>163</v>
      </c>
      <c r="D55" s="16" t="s">
        <v>240</v>
      </c>
      <c r="E55" s="16" t="s">
        <v>87</v>
      </c>
      <c r="F55" s="10">
        <v>100</v>
      </c>
      <c r="K55" s="63">
        <f t="shared" ref="K55:K67" si="31">IF(B55="",0,((((VLOOKUP(B55,$B$12:$D$18,3,FALSE))/1000)*C55)/(VLOOKUP(B55,$B$12:$Q$18,16,FALSE)/1000))*(F55/100))</f>
        <v>0.17833698030634573</v>
      </c>
      <c r="L55" s="63">
        <f>IF(E55="Diesel",VLOOKUP(D55,Other_tabels!$Q$5:$T$13,2,FALSE)*K55,0)</f>
        <v>0</v>
      </c>
      <c r="O55" s="36" t="str">
        <f>Other_tabels!Q6</f>
        <v>Lastbil &gt; 20 T</v>
      </c>
      <c r="P55" s="55"/>
      <c r="Q55" s="63" cm="1">
        <f t="array" ref="Q55">SUMPRODUCT(($D$54:$D$67=O55)*$L$54:$L$67)</f>
        <v>0</v>
      </c>
      <c r="R55" s="63">
        <f t="shared" si="30"/>
        <v>0.17833698030634573</v>
      </c>
      <c r="S55" s="63">
        <f>IF(O55="Traktor",0,(R55*VLOOKUP(O55,Other_tabels!Q6:T14,2,FALSE))/1000)</f>
        <v>1.7833698030634573E-2</v>
      </c>
      <c r="AS55" s="40"/>
      <c r="AZ55" t="str">
        <f t="shared" si="1"/>
        <v>10a</v>
      </c>
      <c r="BA55" t="str">
        <f t="shared" si="2"/>
        <v>Oil_Mill_org</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t="str">
        <f t="shared" si="1"/>
        <v>10a</v>
      </c>
      <c r="BA56" t="str">
        <f t="shared" si="2"/>
        <v>Oil_Mill_org</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t="str">
        <f t="shared" si="1"/>
        <v>10a</v>
      </c>
      <c r="BA57" t="str">
        <f t="shared" si="2"/>
        <v>Oil_Mill_org</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t="str">
        <f t="shared" si="1"/>
        <v>10a</v>
      </c>
      <c r="BA58" t="str">
        <f t="shared" si="2"/>
        <v>Oil_Mill_org</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t="str">
        <f t="shared" si="1"/>
        <v>10a</v>
      </c>
      <c r="BA59" t="str">
        <f t="shared" si="2"/>
        <v>Oil_Mill_org</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t="str">
        <f t="shared" si="1"/>
        <v>10a</v>
      </c>
      <c r="BA60" t="str">
        <f t="shared" si="2"/>
        <v>Oil_Mill_org</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t="str">
        <f t="shared" si="1"/>
        <v>10a</v>
      </c>
      <c r="BA61" t="str">
        <f t="shared" si="2"/>
        <v>Oil_Mill_org</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t="str">
        <f t="shared" si="1"/>
        <v>10a</v>
      </c>
      <c r="BA62" t="str">
        <f t="shared" si="2"/>
        <v>Oil_Mill_org</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1.0940919037199124E-3</v>
      </c>
      <c r="R63" s="72"/>
      <c r="S63" s="73">
        <f t="shared" ref="S63" si="34">SUM(S54:S62)</f>
        <v>1.7833698030634573E-2</v>
      </c>
      <c r="AR63" s="40"/>
      <c r="AS63" s="40"/>
      <c r="AZ63" t="str">
        <f t="shared" si="1"/>
        <v>10a</v>
      </c>
      <c r="BA63" t="str">
        <f t="shared" si="2"/>
        <v>Oil_Mill_org</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t="str">
        <f t="shared" si="1"/>
        <v>10a</v>
      </c>
      <c r="BA64" t="str">
        <f t="shared" si="2"/>
        <v>Oil_Mill_org</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t="str">
        <f t="shared" si="1"/>
        <v>10a</v>
      </c>
      <c r="BA65" t="str">
        <f t="shared" si="2"/>
        <v>Oil_Mill_org</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t="str">
        <f t="shared" si="1"/>
        <v>10a</v>
      </c>
      <c r="BA66" t="str">
        <f t="shared" si="2"/>
        <v>Oil_Mill_org</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t="str">
        <f t="shared" si="1"/>
        <v>10a</v>
      </c>
      <c r="BA67" t="str">
        <f t="shared" si="2"/>
        <v>Oil_Mill_org</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t="str">
        <f t="shared" si="1"/>
        <v>10a</v>
      </c>
      <c r="BA68" t="str">
        <f t="shared" si="2"/>
        <v>Oil_Mill_org</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t="str">
        <f t="shared" si="1"/>
        <v>10a</v>
      </c>
      <c r="BA69" t="str">
        <f t="shared" si="2"/>
        <v>Oil_Mill_org</v>
      </c>
      <c r="BB69" t="s">
        <v>172</v>
      </c>
      <c r="BC69">
        <f t="shared" si="35"/>
        <v>0</v>
      </c>
      <c r="BD69" s="40" t="str">
        <f>$AS$22</f>
        <v>P g/kg</v>
      </c>
      <c r="BE69" s="40" t="str">
        <f>AS38</f>
        <v/>
      </c>
    </row>
    <row r="70" spans="1:57" x14ac:dyDescent="0.3">
      <c r="A70" s="23" t="s">
        <v>24</v>
      </c>
      <c r="B70" s="49" t="s">
        <v>436</v>
      </c>
      <c r="C70" s="24" t="s">
        <v>239</v>
      </c>
      <c r="D70" s="34">
        <v>2.0092378752886834E-2</v>
      </c>
      <c r="E70" s="34">
        <v>2.6558891454965356E-3</v>
      </c>
      <c r="F70" s="10">
        <v>50</v>
      </c>
      <c r="O70" s="36" t="str">
        <f t="shared" ref="O70:O78" si="36">B70</f>
        <v>Oilseed_org</v>
      </c>
      <c r="P70" s="55"/>
      <c r="Q70" s="63">
        <f>IF(D70="",0,VLOOKUP(O70,$B$12:$D$18,3,FALSE)*D70*(F70/100))</f>
        <v>1.0046189376443417E-2</v>
      </c>
      <c r="R70" s="63">
        <f>IF(E70="",0,VLOOKUP(O70,$B$12:$D$18,3,FALSE)*E70*(F70/100))</f>
        <v>1.3279445727482678E-3</v>
      </c>
      <c r="AS70" s="40"/>
      <c r="AZ70" t="str">
        <f t="shared" si="1"/>
        <v>10a</v>
      </c>
      <c r="BA70" t="str">
        <f t="shared" si="2"/>
        <v>Oil_Mill_org</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t="str">
        <f t="shared" si="1"/>
        <v>10a</v>
      </c>
      <c r="BA71" t="str">
        <f t="shared" si="2"/>
        <v>Oil_Mill_org</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t="str">
        <f t="shared" si="1"/>
        <v>10a</v>
      </c>
      <c r="BA72" t="str">
        <f t="shared" si="2"/>
        <v>Oil_Mill_org</v>
      </c>
      <c r="BB72" t="s">
        <v>125</v>
      </c>
      <c r="BC72" t="str">
        <f>$B$39</f>
        <v>Diffuse tab eller gastab</v>
      </c>
      <c r="BD72" t="str">
        <f>C39</f>
        <v>Kg</v>
      </c>
      <c r="BE72" s="81">
        <f>O39</f>
        <v>0.01</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t="str">
        <f t="shared" si="1"/>
        <v>10a</v>
      </c>
      <c r="BA73" t="str">
        <f t="shared" si="2"/>
        <v>Oil_Mill_org</v>
      </c>
      <c r="BB73" t="s">
        <v>125</v>
      </c>
      <c r="BC73" t="str">
        <f t="shared" ref="BC73:BC77" si="39">$B$39</f>
        <v>Diffuse tab eller gastab</v>
      </c>
      <c r="BD73" t="str">
        <f>$AQ$22</f>
        <v>C g/kg</v>
      </c>
      <c r="BE73" s="40">
        <f>AQ39</f>
        <v>450</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t="str">
        <f t="shared" si="1"/>
        <v>10a</v>
      </c>
      <c r="BA74" t="str">
        <f t="shared" si="2"/>
        <v>Oil_Mill_org</v>
      </c>
      <c r="BB74" t="s">
        <v>125</v>
      </c>
      <c r="BC74" t="str">
        <f t="shared" si="39"/>
        <v>Diffuse tab eller gastab</v>
      </c>
      <c r="BD74" t="str">
        <f>$AR$22</f>
        <v>N g/kg</v>
      </c>
      <c r="BE74" s="40">
        <f>AR39</f>
        <v>30.080000000000002</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t="str">
        <f t="shared" si="1"/>
        <v>10a</v>
      </c>
      <c r="BA75" t="str">
        <f t="shared" si="2"/>
        <v>Oil_Mill_org</v>
      </c>
      <c r="BB75" t="s">
        <v>125</v>
      </c>
      <c r="BC75" t="str">
        <f t="shared" si="39"/>
        <v>Diffuse tab eller gastab</v>
      </c>
      <c r="BD75" t="str">
        <f>$AS$22</f>
        <v>P g/kg</v>
      </c>
      <c r="BE75" s="40">
        <f>AS39</f>
        <v>7.6</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t="str">
        <f t="shared" si="1"/>
        <v>10a</v>
      </c>
      <c r="BA76" t="str">
        <f t="shared" si="2"/>
        <v>Oil_Mill_org</v>
      </c>
      <c r="BB76" t="s">
        <v>125</v>
      </c>
      <c r="BC76" t="str">
        <f t="shared" si="39"/>
        <v>Diffuse tab eller gastab</v>
      </c>
      <c r="BD76" t="str">
        <f>$AT$22</f>
        <v>K g/kg</v>
      </c>
      <c r="BE76" s="40">
        <f>AT39</f>
        <v>10</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t="str">
        <f t="shared" si="1"/>
        <v>10a</v>
      </c>
      <c r="BA77" t="str">
        <f t="shared" si="2"/>
        <v>Oil_Mill_org</v>
      </c>
      <c r="BB77" t="s">
        <v>125</v>
      </c>
      <c r="BC77" t="str">
        <f t="shared" si="39"/>
        <v>Diffuse tab eller gastab</v>
      </c>
      <c r="BD77" t="str">
        <f>$AU$22</f>
        <v>BE MJ/kg</v>
      </c>
      <c r="BE77" s="40">
        <f>AU39</f>
        <v>27.6</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t="str">
        <f t="shared" si="1"/>
        <v>10a</v>
      </c>
      <c r="BA78" t="str">
        <f t="shared" si="2"/>
        <v>Oil_Mill_org</v>
      </c>
      <c r="BB78" t="s">
        <v>162</v>
      </c>
      <c r="BC78" t="s">
        <v>162</v>
      </c>
      <c r="BD78" t="str">
        <f>I42</f>
        <v>Heat (MJ)</v>
      </c>
      <c r="BE78" s="59">
        <f>I50</f>
        <v>0</v>
      </c>
    </row>
    <row r="79" spans="1:57" x14ac:dyDescent="0.3">
      <c r="O79" s="74" t="s">
        <v>54</v>
      </c>
      <c r="P79" s="56"/>
      <c r="Q79" s="73">
        <f>SUM(Q70:Q78)</f>
        <v>1.0046189376443417E-2</v>
      </c>
      <c r="R79" s="73">
        <f>SUM(R70:R78)</f>
        <v>1.3279445727482678E-3</v>
      </c>
      <c r="AS79" s="59"/>
      <c r="AZ79" t="str">
        <f t="shared" si="1"/>
        <v>10a</v>
      </c>
      <c r="BA79" t="str">
        <f t="shared" si="2"/>
        <v>Oil_Mill_org</v>
      </c>
      <c r="BB79" t="s">
        <v>162</v>
      </c>
      <c r="BC79" t="s">
        <v>162</v>
      </c>
      <c r="BD79" t="str">
        <f>H42</f>
        <v>EL (KWh)</v>
      </c>
      <c r="BE79" s="59">
        <f>H50</f>
        <v>0</v>
      </c>
    </row>
    <row r="80" spans="1:57" x14ac:dyDescent="0.3">
      <c r="O80" s="35"/>
      <c r="P80" s="35"/>
      <c r="Q80" s="57"/>
      <c r="R80" s="57"/>
      <c r="S80" s="57"/>
      <c r="AS80" s="59"/>
      <c r="AZ80" t="str">
        <f t="shared" si="1"/>
        <v>10a</v>
      </c>
      <c r="BA80" t="str">
        <f t="shared" si="2"/>
        <v>Oil_Mill_org</v>
      </c>
      <c r="BB80" t="str">
        <f>$A$53</f>
        <v>Transport</v>
      </c>
      <c r="BC80" t="str">
        <f>BB80</f>
        <v>Transport</v>
      </c>
      <c r="BD80" t="str">
        <f>Q53</f>
        <v>Diesel (L)</v>
      </c>
      <c r="BE80" s="59">
        <f>Q63</f>
        <v>1.0940919037199124E-3</v>
      </c>
    </row>
    <row r="81" spans="1:57" ht="17.399999999999999" x14ac:dyDescent="0.3">
      <c r="O81" s="37" t="s">
        <v>103</v>
      </c>
      <c r="P81" s="37"/>
      <c r="Q81" s="7" t="s">
        <v>169</v>
      </c>
      <c r="AZ81" t="str">
        <f t="shared" si="1"/>
        <v>10a</v>
      </c>
      <c r="BA81" t="str">
        <f t="shared" si="2"/>
        <v>Oil_Mill_org</v>
      </c>
      <c r="BB81" t="str">
        <f>$A$53</f>
        <v>Transport</v>
      </c>
      <c r="BC81" t="str">
        <f>BB81</f>
        <v>Transport</v>
      </c>
      <c r="BD81" t="str">
        <f>S53</f>
        <v>kg CO₂eq for T/km</v>
      </c>
      <c r="BE81" s="59">
        <f>S63</f>
        <v>1.7833698030634573E-2</v>
      </c>
    </row>
    <row r="82" spans="1:57" x14ac:dyDescent="0.3">
      <c r="A82" s="26" t="s">
        <v>90</v>
      </c>
      <c r="B82" s="48" t="s">
        <v>73</v>
      </c>
      <c r="C82" s="15" t="s">
        <v>116</v>
      </c>
      <c r="D82" s="15" t="s">
        <v>117</v>
      </c>
      <c r="E82" s="15" t="s">
        <v>118</v>
      </c>
      <c r="O82" s="48" t="s">
        <v>91</v>
      </c>
      <c r="P82" s="48"/>
      <c r="Q82" s="48" t="s">
        <v>168</v>
      </c>
      <c r="R82" s="48" t="s">
        <v>167</v>
      </c>
      <c r="S82" s="48" t="s">
        <v>163</v>
      </c>
      <c r="AZ82" t="str">
        <f t="shared" si="1"/>
        <v>10a</v>
      </c>
      <c r="BA82" t="str">
        <f t="shared" si="2"/>
        <v>Oil_Mill_org</v>
      </c>
      <c r="BB82" t="s">
        <v>164</v>
      </c>
      <c r="BC82" t="s">
        <v>164</v>
      </c>
      <c r="BD82" t="str">
        <f>Q69</f>
        <v>EL (KWh)</v>
      </c>
      <c r="BE82" s="59">
        <f>Q79</f>
        <v>1.0046189376443417E-2</v>
      </c>
    </row>
    <row r="83" spans="1:57" x14ac:dyDescent="0.3">
      <c r="A83" s="23" t="s">
        <v>92</v>
      </c>
      <c r="B83" s="49" t="s">
        <v>436</v>
      </c>
      <c r="C83" s="24"/>
      <c r="D83" s="16">
        <v>6.1100000000000002E-2</v>
      </c>
      <c r="E83" s="16"/>
      <c r="O83" s="36" t="str">
        <f t="shared" ref="O83:O91" si="40">B83</f>
        <v>Oilseed_org</v>
      </c>
      <c r="P83" s="71"/>
      <c r="Q83" s="63">
        <f t="shared" ref="Q83:Q91" si="41">IF(C83="",0,VLOOKUP(O83,$B$12:$D$18,3,FALSE)*C83)</f>
        <v>0</v>
      </c>
      <c r="R83" s="63">
        <f t="shared" ref="R83:R91" si="42">IF(D83="",0,VLOOKUP(O83,$B$12:$D$18,3,FALSE)*D83)</f>
        <v>6.1100000000000002E-2</v>
      </c>
      <c r="S83" s="63">
        <f>IF(E83="",0,VLOOKUP(O83,$B$12:$D$18,3,FALSE)*E83)</f>
        <v>0</v>
      </c>
      <c r="AZ83" t="str">
        <f t="shared" si="1"/>
        <v>10a</v>
      </c>
      <c r="BA83" t="str">
        <f t="shared" si="2"/>
        <v>Oil_Mill_org</v>
      </c>
      <c r="BB83" t="s">
        <v>164</v>
      </c>
      <c r="BC83" t="s">
        <v>164</v>
      </c>
      <c r="BD83" t="str">
        <f>R69</f>
        <v>Diesel (L)</v>
      </c>
      <c r="BE83" s="59">
        <f>R79</f>
        <v>1.3279445727482678E-3</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t="str">
        <f t="shared" si="1"/>
        <v>10a</v>
      </c>
      <c r="BA84" t="str">
        <f t="shared" si="2"/>
        <v>Oil_Mill_org</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t="str">
        <f t="shared" si="1"/>
        <v>10a</v>
      </c>
      <c r="BA85" t="str">
        <f t="shared" si="2"/>
        <v>Oil_Mill_org</v>
      </c>
      <c r="BB85" t="s">
        <v>165</v>
      </c>
      <c r="BC85" t="s">
        <v>165</v>
      </c>
      <c r="BD85" t="str">
        <f>R82</f>
        <v>EL (KWh)</v>
      </c>
      <c r="BE85" s="59">
        <f>R92</f>
        <v>6.1100000000000002E-2</v>
      </c>
    </row>
    <row r="86" spans="1:57" x14ac:dyDescent="0.3">
      <c r="A86" s="23" t="s">
        <v>95</v>
      </c>
      <c r="B86" s="49"/>
      <c r="C86" s="24"/>
      <c r="D86" s="16"/>
      <c r="E86" s="16"/>
      <c r="O86" s="36">
        <f t="shared" si="40"/>
        <v>0</v>
      </c>
      <c r="P86" s="55"/>
      <c r="Q86" s="63">
        <f t="shared" si="41"/>
        <v>0</v>
      </c>
      <c r="R86" s="63">
        <f t="shared" si="42"/>
        <v>0</v>
      </c>
      <c r="S86" s="63">
        <f t="shared" si="43"/>
        <v>0</v>
      </c>
      <c r="AZ86" t="str">
        <f t="shared" ref="AZ86:AZ100" si="44">$BC$20</f>
        <v>10a</v>
      </c>
      <c r="BA86" t="str">
        <f t="shared" ref="BA86:BA100" si="45">$BC$21</f>
        <v>Oil_Mill_org</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t="str">
        <f t="shared" si="44"/>
        <v>10a</v>
      </c>
      <c r="BA87" t="str">
        <f t="shared" si="45"/>
        <v>Oil_Mill_org</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t="str">
        <f t="shared" si="44"/>
        <v>10a</v>
      </c>
      <c r="BA88" t="str">
        <f t="shared" si="45"/>
        <v>Oil_Mill_org</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t="str">
        <f t="shared" si="44"/>
        <v>10a</v>
      </c>
      <c r="BA89" t="str">
        <f t="shared" si="45"/>
        <v>Oil_Mill_org</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t="str">
        <f t="shared" si="44"/>
        <v>10a</v>
      </c>
      <c r="BA90" t="str">
        <f t="shared" si="45"/>
        <v>Oil_Mill_org</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t="str">
        <f t="shared" si="44"/>
        <v>10a</v>
      </c>
      <c r="BA91" t="str">
        <f t="shared" si="45"/>
        <v>Oil_Mill_org</v>
      </c>
      <c r="BB91" t="s">
        <v>208</v>
      </c>
      <c r="BC91" t="str">
        <f>U38</f>
        <v>C_CH4</v>
      </c>
      <c r="BD91" t="s">
        <v>209</v>
      </c>
      <c r="BE91">
        <f>U39</f>
        <v>0</v>
      </c>
    </row>
    <row r="92" spans="1:57" x14ac:dyDescent="0.3">
      <c r="A92" s="31"/>
      <c r="O92" s="74" t="s">
        <v>54</v>
      </c>
      <c r="P92" s="56"/>
      <c r="Q92" s="73">
        <f>SUM(Q83:Q91)</f>
        <v>0</v>
      </c>
      <c r="R92" s="73">
        <f>SUM(R83:R91)</f>
        <v>6.1100000000000002E-2</v>
      </c>
      <c r="S92" s="73">
        <f>SUM(S83:S91)</f>
        <v>0</v>
      </c>
      <c r="AZ92" t="str">
        <f t="shared" si="44"/>
        <v>10a</v>
      </c>
      <c r="BA92" t="str">
        <f t="shared" si="45"/>
        <v>Oil_Mill_org</v>
      </c>
      <c r="BB92" t="s">
        <v>208</v>
      </c>
      <c r="BC92" t="str">
        <f>V38</f>
        <v>N_Diffust</v>
      </c>
      <c r="BD92" t="s">
        <v>209</v>
      </c>
      <c r="BE92">
        <f>V39</f>
        <v>100</v>
      </c>
    </row>
    <row r="93" spans="1:57" x14ac:dyDescent="0.3">
      <c r="AZ93" t="str">
        <f t="shared" si="44"/>
        <v>10a</v>
      </c>
      <c r="BA93" t="str">
        <f t="shared" si="45"/>
        <v>Oil_Mill_org</v>
      </c>
      <c r="BB93" t="s">
        <v>208</v>
      </c>
      <c r="BC93" t="str">
        <f>W38</f>
        <v>N_N2O</v>
      </c>
      <c r="BD93" t="s">
        <v>209</v>
      </c>
      <c r="BE93">
        <f>W39</f>
        <v>0</v>
      </c>
    </row>
    <row r="94" spans="1:57" x14ac:dyDescent="0.3">
      <c r="A94" s="26" t="s">
        <v>111</v>
      </c>
      <c r="B94" s="48" t="s">
        <v>73</v>
      </c>
      <c r="C94" s="15" t="s">
        <v>112</v>
      </c>
      <c r="D94" s="15" t="s">
        <v>167</v>
      </c>
      <c r="E94" s="15" t="s">
        <v>163</v>
      </c>
      <c r="AZ94" t="str">
        <f t="shared" si="44"/>
        <v>10a</v>
      </c>
      <c r="BA94" t="str">
        <f t="shared" si="45"/>
        <v>Oil_Mill_org</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t="str">
        <f t="shared" si="44"/>
        <v>10a</v>
      </c>
      <c r="BA95" t="str">
        <f t="shared" si="45"/>
        <v>Oil_Mill_org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t="str">
        <f t="shared" si="44"/>
        <v>10a</v>
      </c>
      <c r="BA96" t="str">
        <f t="shared" si="45"/>
        <v>Oil_Mill_org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t="str">
        <f t="shared" si="44"/>
        <v>10a</v>
      </c>
      <c r="BA97" t="str">
        <f t="shared" si="45"/>
        <v>Oil_Mill_org</v>
      </c>
      <c r="BB97" t="s">
        <v>208</v>
      </c>
      <c r="BC97" t="str">
        <f>AA38</f>
        <v>P_Diffust</v>
      </c>
      <c r="BD97" t="s">
        <v>209</v>
      </c>
      <c r="BE97">
        <f>AA39</f>
        <v>100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t="str">
        <f t="shared" si="44"/>
        <v>10a</v>
      </c>
      <c r="BA98" t="str">
        <f t="shared" si="45"/>
        <v>Oil_Mill_org</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t="str">
        <f t="shared" si="44"/>
        <v>10a</v>
      </c>
      <c r="BA99" t="str">
        <f t="shared" si="45"/>
        <v>Oil_Mill_org</v>
      </c>
      <c r="BB99" t="s">
        <v>208</v>
      </c>
      <c r="BC99" t="str">
        <f>AC38</f>
        <v>K_Diffust</v>
      </c>
      <c r="BD99" t="s">
        <v>209</v>
      </c>
      <c r="BE99">
        <f>AC39</f>
        <v>100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t="str">
        <f t="shared" si="44"/>
        <v>10a</v>
      </c>
      <c r="BA100" t="str">
        <f t="shared" si="45"/>
        <v>Oil_Mill_org</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7.1146189376443417E-2</v>
      </c>
      <c r="E109" s="104">
        <f>Q63+R79+S92+E104</f>
        <v>2.4220364764681803E-3</v>
      </c>
      <c r="F109" s="104">
        <f>S63</f>
        <v>1.7833698030634573E-2</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00000000-0002-0000-06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600-000001000000}">
          <x14:formula1>
            <xm:f>Other_tabels!$V$5:$V$6</xm:f>
          </x14:formula1>
          <xm:sqref>E54:E68</xm:sqref>
        </x14:dataValidation>
        <x14:dataValidation type="list" allowBlank="1" showInputMessage="1" showErrorMessage="1" xr:uid="{00000000-0002-0000-0600-000002000000}">
          <x14:formula1>
            <xm:f>Other_tabels!$Q$5:$Q$13</xm:f>
          </x14:formula1>
          <xm:sqref>D54:D68</xm:sqref>
        </x14:dataValidation>
        <x14:dataValidation type="list" allowBlank="1" showInputMessage="1" showErrorMessage="1" xr:uid="{00000000-0002-0000-0600-000003000000}">
          <x14:formula1>
            <xm:f>Biomass_pool_output_Field_modul!$A$3:$A$100</xm:f>
          </x14:formula1>
          <xm:sqref>B12:B18</xm:sqref>
        </x14:dataValidation>
        <x14:dataValidation type="list" allowBlank="1" showInputMessage="1" showErrorMessage="1" xr:uid="{00000000-0002-0000-0600-000004000000}">
          <x14:formula1>
            <xm:f>Other_tabels!$A$5:$A$50</xm:f>
          </x14:formula1>
          <xm:sqref>C19 C21</xm:sqref>
        </x14:dataValidation>
        <x14:dataValidation type="list" allowBlank="1" showInputMessage="1" showErrorMessage="1" xr:uid="{00000000-0002-0000-0600-000006000000}">
          <x14:formula1>
            <xm:f>Other_tabels!$X$5:$X$22</xm:f>
          </x14:formula1>
          <xm:sqref>C70:C78</xm:sqref>
        </x14:dataValidation>
        <x14:dataValidation type="list" allowBlank="1" showInputMessage="1" showErrorMessage="1" xr:uid="{00000000-0002-0000-0600-000007000000}">
          <x14:formula1>
            <xm:f>'Diesel consumption for field op'!$B$4:$B$78</xm:f>
          </x14:formula1>
          <xm:sqref>C95:C103</xm:sqref>
        </x14:dataValidation>
        <x14:dataValidation type="list" allowBlank="1" showInputMessage="1" showErrorMessage="1" xr:uid="{00000000-0002-0000-0600-000008000000}">
          <x14:formula1>
            <xm:f>'Processed products'!$Z$5:$Z$104</xm:f>
          </x14:formula1>
          <xm:sqref>B43:B49</xm:sqref>
        </x14:dataValidation>
        <x14:dataValidation type="list" allowBlank="1" showInputMessage="1" showErrorMessage="1" xr:uid="{00000000-0002-0000-0600-000009000000}">
          <x14:formula1>
            <xm:f>Other_tabels!$I$5:$I$12</xm:f>
          </x14:formula1>
          <xm:sqref>C43:C49</xm:sqref>
        </x14:dataValidation>
        <x14:dataValidation type="list" allowBlank="1" showInputMessage="1" showErrorMessage="1" xr:uid="{00000000-0002-0000-0600-000005000000}">
          <x14:formula1>
            <xm:f>'Processed products'!$B$5:$B$103</xm:f>
          </x14:formula1>
          <xm:sqref>B23:B30</xm:sqref>
        </x14:dataValidation>
        <x14:dataValidation type="list" allowBlank="1" showInputMessage="1" showErrorMessage="1" xr:uid="{00000000-0002-0000-0600-00000A000000}">
          <x14:formula1>
            <xm:f>'Processed products'!$AJ$5:$AJ$239</xm:f>
          </x14:formula1>
          <xm:sqref>B33:B38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79998168889431442"/>
  </sheetPr>
  <dimension ref="A1:BE109"/>
  <sheetViews>
    <sheetView workbookViewId="0">
      <selection activeCell="E10" sqref="E10"/>
    </sheetView>
  </sheetViews>
  <sheetFormatPr defaultRowHeight="14.4" x14ac:dyDescent="0.3"/>
  <cols>
    <col min="1" max="1" width="36.88671875" customWidth="1"/>
    <col min="2" max="2" width="43.21875" bestFit="1"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47" max="47" width="9.5546875" bestFit="1" customWidth="1"/>
    <col min="53" max="53" width="20.664062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ht="15" customHeight="1"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11</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303</v>
      </c>
      <c r="C5" s="225"/>
      <c r="E5" s="10"/>
      <c r="F5" s="10"/>
      <c r="G5" s="10"/>
      <c r="H5" s="10"/>
      <c r="I5" s="10"/>
      <c r="J5" s="10">
        <v>1</v>
      </c>
      <c r="K5" s="10">
        <v>1</v>
      </c>
      <c r="L5" s="10">
        <v>1</v>
      </c>
      <c r="M5" s="10">
        <v>1</v>
      </c>
    </row>
    <row r="6" spans="1:24" x14ac:dyDescent="0.3">
      <c r="A6" s="20" t="s">
        <v>3</v>
      </c>
      <c r="B6" s="224" t="s">
        <v>308</v>
      </c>
      <c r="C6" s="225"/>
    </row>
    <row r="7" spans="1:24" ht="14.4" customHeight="1" x14ac:dyDescent="0.3">
      <c r="A7" s="218" t="s">
        <v>53</v>
      </c>
      <c r="B7" s="219" t="s">
        <v>310</v>
      </c>
      <c r="C7" s="219"/>
    </row>
    <row r="8" spans="1:24" x14ac:dyDescent="0.3">
      <c r="A8" s="218"/>
      <c r="B8" s="219"/>
      <c r="C8" s="219"/>
    </row>
    <row r="9" spans="1:24" ht="47.25" customHeight="1" x14ac:dyDescent="0.3">
      <c r="A9" s="218"/>
      <c r="B9" s="219"/>
      <c r="C9" s="219"/>
    </row>
    <row r="10" spans="1:24" ht="15.6" customHeight="1" x14ac:dyDescent="0.3">
      <c r="Q10" s="17" t="s">
        <v>1</v>
      </c>
      <c r="R10" s="227" t="s">
        <v>51</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696</v>
      </c>
      <c r="C12" s="34" t="s">
        <v>33</v>
      </c>
      <c r="D12" s="11">
        <v>1</v>
      </c>
      <c r="Q12" s="66" t="e">
        <f>(IF($B12="","0",VLOOKUP($B12,Biomass_pool_output_Biogas_Stor!$A$3:$G$100,7,FALSE)))</f>
        <v>#N/A</v>
      </c>
      <c r="R12" s="55"/>
      <c r="S12" s="34" t="e">
        <f>(IF($B12="","0",VLOOKUP($B12,Biomass_pool_output_Biogas_Stor!$A$3:$F$100,2,FALSE)))*D12</f>
        <v>#N/A</v>
      </c>
      <c r="T12" s="34" t="e">
        <f>(IF($B12="","0",VLOOKUP($B12,Biomass_pool_output_Biogas_Stor!$A$3:$F$100,3,FALSE)))*D12</f>
        <v>#N/A</v>
      </c>
      <c r="U12" s="34" t="e">
        <f>(IF($B12="","0",VLOOKUP($B12,Biomass_pool_output_Biogas_Stor!$A$3:$F$100,4,FALSE)))*D12</f>
        <v>#N/A</v>
      </c>
      <c r="V12" s="34" t="e">
        <f>(IF($B12="","0",VLOOKUP($B12,Biomass_pool_output_Biogas_Stor!$A$3:$F$100,5,FALSE)))*D12</f>
        <v>#N/A</v>
      </c>
      <c r="W12" s="34" t="e">
        <f>(IF($B12="","0",VLOOKUP($B12,Biomass_pool_output_Biogas_Stor!$A$3:$F$100,6,FALSE)))*D12</f>
        <v>#N/A</v>
      </c>
    </row>
    <row r="13" spans="1:24" x14ac:dyDescent="0.3">
      <c r="A13" s="23" t="s">
        <v>139</v>
      </c>
      <c r="B13" s="24"/>
      <c r="C13" s="34" t="s">
        <v>33</v>
      </c>
      <c r="D13" s="11"/>
      <c r="O13" s="32"/>
      <c r="P13" s="32"/>
      <c r="Q13" s="66" t="str">
        <f>(IF($B13="","0",VLOOKUP($B13,Biomass_pool_output_Biogas_Stor!$A$3:$G$100,7,FALSE)))</f>
        <v>0</v>
      </c>
      <c r="R13" s="55"/>
      <c r="S13" s="34">
        <f>(IF($B13="","0",VLOOKUP($B13,Biomass_pool_output_Biogas_Stor!$A$3:$F$100,2,FALSE)))*D13</f>
        <v>0</v>
      </c>
      <c r="T13" s="34">
        <f>(IF($B13="","0",VLOOKUP($B13,Biomass_pool_output_Biogas_Stor!$A$3:$F$100,3,FALSE)))*D13</f>
        <v>0</v>
      </c>
      <c r="U13" s="34">
        <f>(IF($B13="","0",VLOOKUP($B13,Biomass_pool_output_Biogas_Stor!$A$3:$F$100,4,FALSE)))*D13</f>
        <v>0</v>
      </c>
      <c r="V13" s="34">
        <f>(IF($B13="","0",VLOOKUP($B13,Biomass_pool_output_Biogas_Stor!$A$3:$F$100,5,FALSE)))*D13</f>
        <v>0</v>
      </c>
      <c r="W13" s="34">
        <f>(IF($B13="","0",VLOOKUP($B13,Biomass_pool_output_Biogas_Stor!$A$3:$F$100,6,FALSE)))*D13</f>
        <v>0</v>
      </c>
    </row>
    <row r="14" spans="1:24" x14ac:dyDescent="0.3">
      <c r="A14" s="23" t="s">
        <v>140</v>
      </c>
      <c r="B14" s="24"/>
      <c r="C14" s="34" t="s">
        <v>33</v>
      </c>
      <c r="D14" s="11"/>
      <c r="Q14" s="66" t="str">
        <f>(IF($B14="","0",VLOOKUP($B14,Biomass_pool_output_Biogas_Stor!$A$3:$G$100,7,FALSE)))</f>
        <v>0</v>
      </c>
      <c r="R14" s="55"/>
      <c r="S14" s="34">
        <f>(IF($B14="","0",VLOOKUP($B14,Biomass_pool_output_Biogas_Stor!$A$3:$F$100,2,FALSE)))*D14</f>
        <v>0</v>
      </c>
      <c r="T14" s="34">
        <f>(IF($B14="","0",VLOOKUP($B14,Biomass_pool_output_Biogas_Stor!$A$3:$F$100,3,FALSE)))*D14</f>
        <v>0</v>
      </c>
      <c r="U14" s="34">
        <f>(IF($B14="","0",VLOOKUP($B14,Biomass_pool_output_Biogas_Stor!$A$3:$F$100,4,FALSE)))*D14</f>
        <v>0</v>
      </c>
      <c r="V14" s="34">
        <f>(IF($B14="","0",VLOOKUP($B14,Biomass_pool_output_Biogas_Stor!$A$3:$F$100,5,FALSE)))*D14</f>
        <v>0</v>
      </c>
      <c r="W14" s="34">
        <f>(IF($B14="","0",VLOOKUP($B14,Biomass_pool_output_Biogas_Stor!$A$3:$F$100,6,FALSE)))*D14</f>
        <v>0</v>
      </c>
    </row>
    <row r="15" spans="1:24" x14ac:dyDescent="0.3">
      <c r="A15" s="23" t="s">
        <v>141</v>
      </c>
      <c r="B15" s="24"/>
      <c r="C15" s="34" t="s">
        <v>33</v>
      </c>
      <c r="D15" s="11"/>
      <c r="Q15" s="66" t="str">
        <f>(IF($B15="","0",VLOOKUP($B15,Biomass_pool_output_Biogas_Stor!$A$3:$G$100,7,FALSE)))</f>
        <v>0</v>
      </c>
      <c r="R15" s="55"/>
      <c r="S15" s="34">
        <f>(IF($B15="","0",VLOOKUP($B15,Biomass_pool_output_Biogas_Stor!$A$3:$F$100,2,FALSE)))*D15</f>
        <v>0</v>
      </c>
      <c r="T15" s="34">
        <f>(IF($B15="","0",VLOOKUP($B15,Biomass_pool_output_Biogas_Stor!$A$3:$F$100,3,FALSE)))*D15</f>
        <v>0</v>
      </c>
      <c r="U15" s="34">
        <f>(IF($B15="","0",VLOOKUP($B15,Biomass_pool_output_Biogas_Stor!$A$3:$F$100,4,FALSE)))*D15</f>
        <v>0</v>
      </c>
      <c r="V15" s="34">
        <f>(IF($B15="","0",VLOOKUP($B15,Biomass_pool_output_Biogas_Stor!$A$3:$F$100,5,FALSE)))*D15</f>
        <v>0</v>
      </c>
      <c r="W15" s="34">
        <f>(IF($B15="","0",VLOOKUP($B15,Biomass_pool_output_Biogas_Stor!$A$3:$F$100,6,FALSE)))*D15</f>
        <v>0</v>
      </c>
    </row>
    <row r="16" spans="1:24" x14ac:dyDescent="0.3">
      <c r="A16" s="23" t="s">
        <v>142</v>
      </c>
      <c r="B16" s="24"/>
      <c r="C16" s="34" t="s">
        <v>33</v>
      </c>
      <c r="D16" s="11"/>
      <c r="Q16" s="66" t="str">
        <f>(IF($B16="","0",VLOOKUP($B16,Biomass_pool_output_Biogas_Stor!$A$3:$G$100,7,FALSE)))</f>
        <v>0</v>
      </c>
      <c r="R16" s="55"/>
      <c r="S16" s="34">
        <f>(IF($B16="","0",VLOOKUP($B16,Biomass_pool_output_Biogas_Stor!$A$3:$F$100,2,FALSE)))*D16</f>
        <v>0</v>
      </c>
      <c r="T16" s="34">
        <f>(IF($B16="","0",VLOOKUP($B16,Biomass_pool_output_Biogas_Stor!$A$3:$F$100,3,FALSE)))*D16</f>
        <v>0</v>
      </c>
      <c r="U16" s="34">
        <f>(IF($B16="","0",VLOOKUP($B16,Biomass_pool_output_Biogas_Stor!$A$3:$F$100,4,FALSE)))*D16</f>
        <v>0</v>
      </c>
      <c r="V16" s="34">
        <f>(IF($B16="","0",VLOOKUP($B16,Biomass_pool_output_Biogas_Stor!$A$3:$F$100,5,FALSE)))*D16</f>
        <v>0</v>
      </c>
      <c r="W16" s="34">
        <f>(IF($B16="","0",VLOOKUP($B16,Biomass_pool_output_Biogas_Stor!$A$3:$F$100,6,FALSE)))*D16</f>
        <v>0</v>
      </c>
    </row>
    <row r="17" spans="1:57" x14ac:dyDescent="0.3">
      <c r="A17" s="23" t="s">
        <v>143</v>
      </c>
      <c r="B17" s="24"/>
      <c r="C17" s="34" t="s">
        <v>33</v>
      </c>
      <c r="D17" s="11"/>
      <c r="Q17" s="66" t="str">
        <f>(IF($B17="","0",VLOOKUP($B17,Biomass_pool_output_Biogas_Stor!$A$3:$G$100,7,FALSE)))</f>
        <v>0</v>
      </c>
      <c r="R17" s="55"/>
      <c r="S17" s="34">
        <f>(IF($B17="","0",VLOOKUP($B17,Biomass_pool_output_Biogas_Stor!$A$3:$F$100,2,FALSE)))*D17</f>
        <v>0</v>
      </c>
      <c r="T17" s="34">
        <f>(IF($B17="","0",VLOOKUP($B17,Biomass_pool_output_Biogas_Stor!$A$3:$F$100,3,FALSE)))*D17</f>
        <v>0</v>
      </c>
      <c r="U17" s="34">
        <f>(IF($B17="","0",VLOOKUP($B17,Biomass_pool_output_Biogas_Stor!$A$3:$F$100,4,FALSE)))*D17</f>
        <v>0</v>
      </c>
      <c r="V17" s="34">
        <f>(IF($B17="","0",VLOOKUP($B17,Biomass_pool_output_Biogas_Stor!$A$3:$F$100,5,FALSE)))*D17</f>
        <v>0</v>
      </c>
      <c r="W17" s="34">
        <f>(IF($B17="","0",VLOOKUP($B17,Biomass_pool_output_Biogas_Stor!$A$3:$F$100,6,FALSE)))*D17</f>
        <v>0</v>
      </c>
    </row>
    <row r="18" spans="1:57" x14ac:dyDescent="0.3">
      <c r="A18" s="23" t="s">
        <v>144</v>
      </c>
      <c r="B18" s="24"/>
      <c r="C18" s="34" t="s">
        <v>33</v>
      </c>
      <c r="D18" s="11"/>
      <c r="Q18" s="66" t="str">
        <f>(IF($B18="","0",VLOOKUP($B18,Biomass_pool_output_Biogas_Stor!$A$3:$G$100,7,FALSE)))</f>
        <v>0</v>
      </c>
      <c r="R18" s="55"/>
      <c r="S18" s="34">
        <f>(IF($B18="","0",VLOOKUP($B18,Biomass_pool_output_Biogas_Stor!$A$3:$F$100,2,FALSE)))*D18</f>
        <v>0</v>
      </c>
      <c r="T18" s="34">
        <f>(IF($B18="","0",VLOOKUP($B18,Biomass_pool_output_Biogas_Stor!$A$3:$F$100,3,FALSE)))*D18</f>
        <v>0</v>
      </c>
      <c r="U18" s="34">
        <f>(IF($B18="","0",VLOOKUP($B18,Biomass_pool_output_Biogas_Stor!$A$3:$F$100,4,FALSE)))*D18</f>
        <v>0</v>
      </c>
      <c r="V18" s="34">
        <f>(IF($B18="","0",VLOOKUP($B18,Biomass_pool_output_Biogas_Stor!$A$3:$F$100,5,FALSE)))*D18</f>
        <v>0</v>
      </c>
      <c r="W18" s="34">
        <f>(IF($B18="","0",VLOOKUP($B18,Biomass_pool_output_Biogas_Stor!$A$3:$F$100,6,FALSE)))*D18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t="e">
        <f>(D12*Q12+D13*Q13+D14*Q14+D15*Q15+D16*Q16+D17*Q17+D18*Q18)/D20</f>
        <v>#N/A</v>
      </c>
      <c r="R20" s="55"/>
      <c r="S20" s="34" t="e">
        <f>SUM(S12:S18)</f>
        <v>#N/A</v>
      </c>
      <c r="T20" s="34" t="e">
        <f>SUM(T12:T18)</f>
        <v>#N/A</v>
      </c>
      <c r="U20" s="34" t="e">
        <f>SUM(U12:U18)</f>
        <v>#N/A</v>
      </c>
      <c r="V20" s="34" t="e">
        <f t="shared" ref="V20:W20" si="0">SUM(V12:V18)</f>
        <v>#N/A</v>
      </c>
      <c r="W20" s="34" t="e">
        <f t="shared" si="0"/>
        <v>#N/A</v>
      </c>
      <c r="BB20" t="str">
        <f>A4</f>
        <v>ID-nummer</v>
      </c>
      <c r="BC20">
        <f>B4</f>
        <v>11</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Pyrolysis_manure_fiber_conv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11</v>
      </c>
      <c r="BA22" t="str">
        <f t="shared" ref="BA22:BA85" si="2">$BC$21</f>
        <v>Pyrolysis_manure_fiber_conv</v>
      </c>
      <c r="BB22" t="s">
        <v>73</v>
      </c>
      <c r="BC22" t="str">
        <f t="shared" ref="BC22" si="3">$B$12</f>
        <v>Separ_degas_solid_fraction_catt_slurry_conv</v>
      </c>
      <c r="BD22" t="str">
        <f t="shared" ref="BD22:BE28" si="4">C12</f>
        <v>Kg</v>
      </c>
      <c r="BE22">
        <f t="shared" si="4"/>
        <v>1</v>
      </c>
    </row>
    <row r="23" spans="1:57" x14ac:dyDescent="0.3">
      <c r="A23" s="23" t="s">
        <v>145</v>
      </c>
      <c r="B23" s="24"/>
      <c r="C23" s="34" t="s">
        <v>33</v>
      </c>
      <c r="D23" s="65"/>
      <c r="E23" s="36" t="str">
        <f>IF(B23="","",VLOOKUP(B23,'Processed products'!$B$5:$E$103,2,FALSE))</f>
        <v/>
      </c>
      <c r="F23" s="36" t="str">
        <f>IF(B23="","",VLOOKUP(B23,'Processed products'!$B$5:$E$103,3,FALSE))</f>
        <v/>
      </c>
      <c r="G23" s="36"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11</v>
      </c>
      <c r="BA23" t="str">
        <f t="shared" si="2"/>
        <v>Pyrolysis_manure_fiber_conv</v>
      </c>
      <c r="BB23" t="s">
        <v>73</v>
      </c>
      <c r="BC23">
        <f>$B$13</f>
        <v>0</v>
      </c>
      <c r="BD23" t="str">
        <f t="shared" si="4"/>
        <v>Kg</v>
      </c>
      <c r="BE23">
        <f t="shared" si="4"/>
        <v>0</v>
      </c>
    </row>
    <row r="24" spans="1:57" x14ac:dyDescent="0.3">
      <c r="A24" s="23" t="s">
        <v>146</v>
      </c>
      <c r="B24" s="24"/>
      <c r="C24" s="34" t="s">
        <v>33</v>
      </c>
      <c r="D24" s="65"/>
      <c r="E24" s="36" t="str">
        <f>IF(B24="","",VLOOKUP(B24,'Processed products'!$B$5:$E$103,2,FALSE))</f>
        <v/>
      </c>
      <c r="F24" s="36" t="str">
        <f>IF(B24="","",VLOOKUP(B24,'Processed products'!$B$5:$E$103,3,FALSE))</f>
        <v/>
      </c>
      <c r="G24" s="36"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11</v>
      </c>
      <c r="BA24" t="str">
        <f t="shared" si="2"/>
        <v>Pyrolysis_manure_fiber_conv</v>
      </c>
      <c r="BB24" t="s">
        <v>73</v>
      </c>
      <c r="BC24">
        <f>$B$14</f>
        <v>0</v>
      </c>
      <c r="BD24" t="str">
        <f t="shared" si="4"/>
        <v>Kg</v>
      </c>
      <c r="BE24">
        <f t="shared" si="4"/>
        <v>0</v>
      </c>
    </row>
    <row r="25" spans="1:57" x14ac:dyDescent="0.3">
      <c r="A25" s="23" t="s">
        <v>147</v>
      </c>
      <c r="B25" s="24"/>
      <c r="C25" s="34" t="s">
        <v>33</v>
      </c>
      <c r="D25" s="65"/>
      <c r="E25" s="36" t="str">
        <f>IF(B25="","",VLOOKUP(B25,'Processed products'!$B$5:$E$103,2,FALSE))</f>
        <v/>
      </c>
      <c r="F25" s="36" t="str">
        <f>IF(B25="","",VLOOKUP(B25,'Processed products'!$B$5:$E$103,3,FALSE))</f>
        <v/>
      </c>
      <c r="G25" s="36"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11</v>
      </c>
      <c r="BA25" t="str">
        <f t="shared" si="2"/>
        <v>Pyrolysis_manure_fiber_conv</v>
      </c>
      <c r="BB25" t="s">
        <v>73</v>
      </c>
      <c r="BC25">
        <f t="shared" ref="BC25" si="13">$B$15</f>
        <v>0</v>
      </c>
      <c r="BD25" t="str">
        <f t="shared" si="4"/>
        <v>Kg</v>
      </c>
      <c r="BE25">
        <f t="shared" si="4"/>
        <v>0</v>
      </c>
    </row>
    <row r="26" spans="1:57" x14ac:dyDescent="0.3">
      <c r="A26" s="23" t="s">
        <v>148</v>
      </c>
      <c r="B26" s="24"/>
      <c r="C26" s="34" t="s">
        <v>33</v>
      </c>
      <c r="D26" s="65"/>
      <c r="E26" s="36" t="str">
        <f>IF(B26="","",VLOOKUP(B26,'Processed products'!$B$5:$E$103,2,FALSE))</f>
        <v/>
      </c>
      <c r="F26" s="36" t="str">
        <f>IF(B26="","",VLOOKUP(B26,'Processed products'!$B$5:$E$103,3,FALSE))</f>
        <v/>
      </c>
      <c r="G26" s="36"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11</v>
      </c>
      <c r="BA26" t="str">
        <f t="shared" si="2"/>
        <v>Pyrolysis_manure_fiber_conv</v>
      </c>
      <c r="BB26" t="s">
        <v>73</v>
      </c>
      <c r="BC26">
        <f t="shared" ref="BC26" si="14">$B$16</f>
        <v>0</v>
      </c>
      <c r="BD26" t="str">
        <f t="shared" si="4"/>
        <v>Kg</v>
      </c>
      <c r="BE26">
        <f t="shared" si="4"/>
        <v>0</v>
      </c>
    </row>
    <row r="27" spans="1:57" x14ac:dyDescent="0.3">
      <c r="A27" s="23" t="s">
        <v>149</v>
      </c>
      <c r="B27" s="24"/>
      <c r="C27" s="34" t="s">
        <v>33</v>
      </c>
      <c r="D27" s="65"/>
      <c r="E27" s="36" t="str">
        <f>IF(B27="","",VLOOKUP(B27,'Processed products'!$B$5:$E$103,2,FALSE))</f>
        <v/>
      </c>
      <c r="F27" s="36" t="str">
        <f>IF(B27="","",VLOOKUP(B27,'Processed products'!$B$5:$E$103,3,FALSE))</f>
        <v/>
      </c>
      <c r="G27" s="36"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11</v>
      </c>
      <c r="BA27" t="str">
        <f t="shared" si="2"/>
        <v>Pyrolysis_manure_fiber_conv</v>
      </c>
      <c r="BB27" t="s">
        <v>73</v>
      </c>
      <c r="BC27">
        <f>$B$17</f>
        <v>0</v>
      </c>
      <c r="BD27" t="str">
        <f t="shared" si="4"/>
        <v>Kg</v>
      </c>
      <c r="BE27">
        <f t="shared" si="4"/>
        <v>0</v>
      </c>
    </row>
    <row r="28" spans="1:57" x14ac:dyDescent="0.3">
      <c r="A28" s="23" t="s">
        <v>150</v>
      </c>
      <c r="B28" s="24"/>
      <c r="C28" s="34" t="s">
        <v>33</v>
      </c>
      <c r="D28" s="65"/>
      <c r="E28" s="36" t="str">
        <f>IF(B28="","",VLOOKUP(B28,'Processed products'!$B$5:$E$103,2,FALSE))</f>
        <v/>
      </c>
      <c r="F28" s="36" t="str">
        <f>IF(B28="","",VLOOKUP(B28,'Processed products'!$B$5:$E$103,3,FALSE))</f>
        <v/>
      </c>
      <c r="G28" s="36"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11</v>
      </c>
      <c r="BA28" t="str">
        <f t="shared" si="2"/>
        <v>Pyrolysis_manure_fiber_conv</v>
      </c>
      <c r="BB28" t="s">
        <v>73</v>
      </c>
      <c r="BC28">
        <f>$B$18</f>
        <v>0</v>
      </c>
      <c r="BD28" t="str">
        <f t="shared" si="4"/>
        <v>Kg</v>
      </c>
      <c r="BE28">
        <f t="shared" si="4"/>
        <v>0</v>
      </c>
    </row>
    <row r="29" spans="1:57" x14ac:dyDescent="0.3">
      <c r="A29" s="23" t="s">
        <v>151</v>
      </c>
      <c r="B29" s="24"/>
      <c r="C29" s="34" t="s">
        <v>33</v>
      </c>
      <c r="D29" s="65"/>
      <c r="E29" s="36" t="str">
        <f>IF(B29="","",VLOOKUP(B29,'Processed products'!$B$5:$E$103,2,FALSE))</f>
        <v/>
      </c>
      <c r="F29" s="36" t="str">
        <f>IF(B29="","",VLOOKUP(B29,'Processed products'!$B$5:$E$103,3,FALSE))</f>
        <v/>
      </c>
      <c r="G29" s="36"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11</v>
      </c>
      <c r="BA29" t="str">
        <f t="shared" si="2"/>
        <v>Pyrolysis_manure_fiber_conv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M30" si="15">SUM(J23:J29)</f>
        <v>0</v>
      </c>
      <c r="K30" s="42">
        <f t="shared" si="15"/>
        <v>0</v>
      </c>
      <c r="L30" s="42">
        <f t="shared" si="15"/>
        <v>0</v>
      </c>
      <c r="M30" s="42">
        <f t="shared" si="15"/>
        <v>0</v>
      </c>
      <c r="O30" s="64">
        <f>SUM(O23:O29)</f>
        <v>0</v>
      </c>
      <c r="P30" s="31"/>
      <c r="AK30" s="42">
        <f>SUM(AK23:AK29)</f>
        <v>0</v>
      </c>
      <c r="AL30" s="42">
        <f t="shared" ref="AL30:AO30" si="16">SUM(AL23:AL29)</f>
        <v>0</v>
      </c>
      <c r="AM30" s="42">
        <f t="shared" si="16"/>
        <v>0</v>
      </c>
      <c r="AN30" s="42">
        <f t="shared" si="16"/>
        <v>0</v>
      </c>
      <c r="AO30" s="42">
        <f t="shared" si="16"/>
        <v>0</v>
      </c>
      <c r="AZ30">
        <f t="shared" si="1"/>
        <v>11</v>
      </c>
      <c r="BA30" t="str">
        <f t="shared" si="2"/>
        <v>Pyrolysis_manure_fiber_conv</v>
      </c>
      <c r="BB30" t="s">
        <v>171</v>
      </c>
      <c r="BC30">
        <f>$B$24</f>
        <v>0</v>
      </c>
      <c r="BD30" t="str">
        <f t="shared" ref="BD30:BD35" si="17">C23</f>
        <v>Kg</v>
      </c>
      <c r="BE30" s="81">
        <f t="shared" ref="BE30:BE35" si="18">O23</f>
        <v>0</v>
      </c>
    </row>
    <row r="31" spans="1:57" x14ac:dyDescent="0.3">
      <c r="Y31" s="68"/>
      <c r="Z31" s="68"/>
      <c r="AA31" s="68"/>
      <c r="AB31" s="68"/>
      <c r="AC31" s="68"/>
      <c r="AS31" s="81"/>
      <c r="AZ31">
        <f t="shared" si="1"/>
        <v>11</v>
      </c>
      <c r="BA31" t="str">
        <f t="shared" si="2"/>
        <v>Pyrolysis_manure_fiber_conv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11</v>
      </c>
      <c r="BA32" t="str">
        <f t="shared" si="2"/>
        <v>Pyrolysis_manure_fiber_conv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11</v>
      </c>
      <c r="BA33" t="str">
        <f t="shared" si="2"/>
        <v>Pyrolysis_manure_fiber_conv</v>
      </c>
      <c r="BB33" t="s">
        <v>171</v>
      </c>
      <c r="BC33">
        <f>$B$27</f>
        <v>0</v>
      </c>
      <c r="BD33" t="str">
        <f t="shared" si="17"/>
        <v>Kg</v>
      </c>
      <c r="BE33" s="81">
        <f t="shared" si="18"/>
        <v>0</v>
      </c>
    </row>
    <row r="34" spans="1:57" x14ac:dyDescent="0.3">
      <c r="A34" s="23" t="s">
        <v>153</v>
      </c>
      <c r="B34" s="24" t="s">
        <v>309</v>
      </c>
      <c r="C34" s="34" t="s">
        <v>33</v>
      </c>
      <c r="D34" s="65">
        <v>0.26</v>
      </c>
      <c r="E34" s="34" t="str">
        <f>IF(B34="","",VLOOKUP(B34,'Processed products'!$AJ$5:$AM$239,2,FALSE))</f>
        <v>Biochar_conv</v>
      </c>
      <c r="F34" s="34" t="str">
        <f>IF(B34="","",VLOOKUP(B34,'Processed products'!$AJ$5:$AM$239,3,FALSE))</f>
        <v>Soil_input_biochar_conv</v>
      </c>
      <c r="G34" s="34" t="str">
        <f>IF(B34="","",VLOOKUP(B34,'Processed products'!$AJ$5:$AM$239,4,FALSE))</f>
        <v>Field_application</v>
      </c>
      <c r="I34" s="76">
        <v>0.39500000000000002</v>
      </c>
      <c r="J34" s="76">
        <v>0.22500000000000001</v>
      </c>
      <c r="K34" s="76">
        <v>0.54600000000000004</v>
      </c>
      <c r="L34" s="76">
        <v>0.91800000000000004</v>
      </c>
      <c r="M34" s="76">
        <v>0.38</v>
      </c>
      <c r="O34" s="64">
        <f t="shared" si="20"/>
        <v>0.26</v>
      </c>
      <c r="P34" s="59"/>
      <c r="Q34" s="66">
        <f>(IF($B34="","",VLOOKUP($B34,'Processed products'!AJ5:AN239,5,FALSE)))</f>
        <v>981</v>
      </c>
      <c r="AK34" s="42" t="e">
        <f>IF($D34="","",(S20*I34))</f>
        <v>#N/A</v>
      </c>
      <c r="AL34" s="42" t="e">
        <f>IF($D34="","",(T20*J34))</f>
        <v>#N/A</v>
      </c>
      <c r="AM34" s="42" t="e">
        <f>IF($D34="","",(U20*K34))</f>
        <v>#N/A</v>
      </c>
      <c r="AN34" s="42" t="e">
        <f>IF($D34="","",(V20*L34))</f>
        <v>#N/A</v>
      </c>
      <c r="AO34" s="42" t="e">
        <f>IF($D34="","",(W20*M34))</f>
        <v>#N/A</v>
      </c>
      <c r="AQ34" s="62" t="e">
        <f t="shared" si="21"/>
        <v>#N/A</v>
      </c>
      <c r="AR34" s="62" t="e">
        <f t="shared" si="21"/>
        <v>#N/A</v>
      </c>
      <c r="AS34" s="62" t="e">
        <f t="shared" si="21"/>
        <v>#N/A</v>
      </c>
      <c r="AT34" s="62" t="e">
        <f t="shared" si="21"/>
        <v>#N/A</v>
      </c>
      <c r="AU34" s="62" t="e">
        <f t="shared" si="21"/>
        <v>#N/A</v>
      </c>
      <c r="AZ34">
        <f t="shared" si="1"/>
        <v>11</v>
      </c>
      <c r="BA34" t="str">
        <f t="shared" si="2"/>
        <v>Pyrolysis_manure_fiber_conv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11</v>
      </c>
      <c r="BA35" t="str">
        <f t="shared" si="2"/>
        <v>Pyrolysis_manure_fiber_conv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11</v>
      </c>
      <c r="BA36" t="str">
        <f t="shared" si="2"/>
        <v>Pyrolysis_manure_fiber_conv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11</v>
      </c>
      <c r="BA37" t="str">
        <f t="shared" si="2"/>
        <v>Pyrolysis_manure_fiber_conv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11</v>
      </c>
      <c r="BA38" t="str">
        <f t="shared" si="2"/>
        <v>Pyrolysis_manure_fiber_conv</v>
      </c>
      <c r="BB38" t="s">
        <v>172</v>
      </c>
      <c r="BC38">
        <f t="shared" si="22"/>
        <v>0</v>
      </c>
      <c r="BD38" t="str">
        <f>$AR$22</f>
        <v>N g/kg</v>
      </c>
      <c r="BE38" s="40" t="str">
        <f>AR33</f>
        <v/>
      </c>
    </row>
    <row r="39" spans="1:57" x14ac:dyDescent="0.3">
      <c r="A39" s="23" t="s">
        <v>125</v>
      </c>
      <c r="B39" s="90" t="s">
        <v>192</v>
      </c>
      <c r="C39" s="34" t="s">
        <v>33</v>
      </c>
      <c r="D39" s="65">
        <v>0.74</v>
      </c>
      <c r="E39" s="34" t="s">
        <v>205</v>
      </c>
      <c r="F39" s="34" t="s">
        <v>205</v>
      </c>
      <c r="G39" s="34" t="s">
        <v>205</v>
      </c>
      <c r="I39" s="76">
        <v>0.60499999999999998</v>
      </c>
      <c r="J39" s="76">
        <v>0.77500000000000002</v>
      </c>
      <c r="K39" s="76">
        <v>0.45400000000000001</v>
      </c>
      <c r="L39" s="76">
        <v>8.2000000000000003E-2</v>
      </c>
      <c r="M39" s="76">
        <v>0.62</v>
      </c>
      <c r="O39" s="64">
        <f>D39*$D$20</f>
        <v>0.74</v>
      </c>
      <c r="P39" s="59"/>
      <c r="Q39" s="91" t="s">
        <v>129</v>
      </c>
      <c r="S39" s="95">
        <v>100</v>
      </c>
      <c r="T39" s="96">
        <v>0</v>
      </c>
      <c r="U39" s="97">
        <v>0</v>
      </c>
      <c r="V39" s="95">
        <v>100</v>
      </c>
      <c r="W39" s="96">
        <v>0</v>
      </c>
      <c r="X39" s="96">
        <v>0</v>
      </c>
      <c r="Y39" s="96">
        <v>0</v>
      </c>
      <c r="Z39" s="97">
        <v>0</v>
      </c>
      <c r="AA39" s="95">
        <v>100</v>
      </c>
      <c r="AB39" s="97">
        <v>0</v>
      </c>
      <c r="AC39" s="95">
        <v>100</v>
      </c>
      <c r="AD39" s="97">
        <v>0</v>
      </c>
      <c r="AK39" s="42" t="e">
        <f>IF($D39="","",(S20*I39))</f>
        <v>#N/A</v>
      </c>
      <c r="AL39" s="42" t="e">
        <f>IF($D39="","",(T20*J39))</f>
        <v>#N/A</v>
      </c>
      <c r="AM39" s="42" t="e">
        <f>IF($D39="","",(U20*K39))</f>
        <v>#N/A</v>
      </c>
      <c r="AN39" s="42" t="e">
        <f>IF($D39="","",(V20*L39))</f>
        <v>#N/A</v>
      </c>
      <c r="AO39" s="42" t="e">
        <f>IF($D39="","",(W20*M39))</f>
        <v>#N/A</v>
      </c>
      <c r="AQ39" s="62" t="e">
        <f t="shared" si="21"/>
        <v>#N/A</v>
      </c>
      <c r="AR39" s="62" t="e">
        <f t="shared" si="21"/>
        <v>#N/A</v>
      </c>
      <c r="AS39" s="62" t="e">
        <f t="shared" si="21"/>
        <v>#N/A</v>
      </c>
      <c r="AT39" s="62" t="e">
        <f t="shared" si="21"/>
        <v>#N/A</v>
      </c>
      <c r="AU39" s="62" t="e">
        <f t="shared" si="21"/>
        <v>#N/A</v>
      </c>
      <c r="AZ39">
        <f t="shared" si="1"/>
        <v>11</v>
      </c>
      <c r="BA39" t="str">
        <f t="shared" si="2"/>
        <v>Pyrolysis_manure_fiber_conv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t="e">
        <f>SUM(AK33:AK39)</f>
        <v>#N/A</v>
      </c>
      <c r="AL40" s="42" t="e">
        <f t="shared" ref="AL40:AO40" si="24">SUM(AL33:AL39)</f>
        <v>#N/A</v>
      </c>
      <c r="AM40" s="42" t="e">
        <f t="shared" si="24"/>
        <v>#N/A</v>
      </c>
      <c r="AN40" s="42" t="e">
        <f t="shared" si="24"/>
        <v>#N/A</v>
      </c>
      <c r="AO40" s="42" t="e">
        <f t="shared" si="24"/>
        <v>#N/A</v>
      </c>
      <c r="AZ40">
        <f t="shared" si="1"/>
        <v>11</v>
      </c>
      <c r="BA40" t="str">
        <f t="shared" si="2"/>
        <v>Pyrolysis_manure_fiber_conv</v>
      </c>
      <c r="BB40" t="s">
        <v>172</v>
      </c>
      <c r="BC40">
        <f t="shared" si="22"/>
        <v>0</v>
      </c>
      <c r="BD40" t="str">
        <f>$AT$22</f>
        <v>K g/kg</v>
      </c>
      <c r="BE40" s="40" t="str">
        <f>AT33</f>
        <v/>
      </c>
    </row>
    <row r="41" spans="1:57" x14ac:dyDescent="0.3">
      <c r="C41" s="31"/>
      <c r="H41" s="226" t="s">
        <v>166</v>
      </c>
      <c r="I41" s="226"/>
      <c r="AJ41" s="43" t="s">
        <v>60</v>
      </c>
      <c r="AK41" s="62" t="e">
        <f>AK30+AK40</f>
        <v>#N/A</v>
      </c>
      <c r="AL41" s="62" t="e">
        <f>AL30+AL40</f>
        <v>#N/A</v>
      </c>
      <c r="AM41" s="62" t="e">
        <f>AM30+AM40</f>
        <v>#N/A</v>
      </c>
      <c r="AN41" s="62" t="e">
        <f>AN30+AN40</f>
        <v>#N/A</v>
      </c>
      <c r="AO41" s="62" t="e">
        <f>AO30+AO40</f>
        <v>#N/A</v>
      </c>
      <c r="AQ41" s="40"/>
      <c r="AZ41">
        <f t="shared" si="1"/>
        <v>11</v>
      </c>
      <c r="BA41" t="str">
        <f t="shared" si="2"/>
        <v>Pyrolysis_manure_fiber_conv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t="e">
        <f>S20-AK41</f>
        <v>#N/A</v>
      </c>
      <c r="AL42" s="62" t="e">
        <f>T20-AL41</f>
        <v>#N/A</v>
      </c>
      <c r="AM42" s="62" t="e">
        <f>U20-AM41</f>
        <v>#N/A</v>
      </c>
      <c r="AN42" s="62" t="e">
        <f>V20-AN41</f>
        <v>#N/A</v>
      </c>
      <c r="AO42" s="62" t="e">
        <f>W20-AO41</f>
        <v>#N/A</v>
      </c>
      <c r="AQ42" s="40"/>
      <c r="AZ42">
        <f t="shared" si="1"/>
        <v>11</v>
      </c>
      <c r="BA42" t="str">
        <f t="shared" si="2"/>
        <v>Pyrolysis_manure_fiber_conv</v>
      </c>
      <c r="BB42" t="s">
        <v>172</v>
      </c>
      <c r="BC42" t="str">
        <f>$B$34</f>
        <v>Biochar_fiber_conv</v>
      </c>
      <c r="BD42" t="str">
        <f>C34</f>
        <v>Kg</v>
      </c>
      <c r="BE42" s="81">
        <f>O34</f>
        <v>0.26</v>
      </c>
    </row>
    <row r="43" spans="1:57" x14ac:dyDescent="0.3">
      <c r="A43" s="23" t="s">
        <v>24</v>
      </c>
      <c r="B43" s="65" t="s">
        <v>122</v>
      </c>
      <c r="C43" s="65" t="s">
        <v>115</v>
      </c>
      <c r="D43" s="63" t="e">
        <f>IF(C43="KWh",$AO$39*Other_tabels!$AI$5,IF(C43="MJ",$AO$39,0))</f>
        <v>#N/A</v>
      </c>
      <c r="E43" s="61">
        <v>25</v>
      </c>
      <c r="F43" s="63" t="e">
        <f>D43*(E43/100)</f>
        <v>#N/A</v>
      </c>
      <c r="G43" s="61">
        <v>32</v>
      </c>
      <c r="H43" s="63" t="e">
        <f>IF(C43="KWh",((D43-F43)*(G43/100)),"")</f>
        <v>#N/A</v>
      </c>
      <c r="I43" s="63" t="str">
        <f>IF(C43="MJ",((D43-F43)*(G43/100)),"")</f>
        <v/>
      </c>
      <c r="AE43" s="40"/>
      <c r="AS43" s="40"/>
      <c r="AZ43">
        <f t="shared" si="1"/>
        <v>11</v>
      </c>
      <c r="BA43" t="str">
        <f t="shared" si="2"/>
        <v>Pyrolysis_manure_fiber_conv</v>
      </c>
      <c r="BB43" t="s">
        <v>172</v>
      </c>
      <c r="BC43" t="str">
        <f t="shared" ref="BC43:BC47" si="25">$B$34</f>
        <v>Biochar_fiber_conv</v>
      </c>
      <c r="BD43" t="str">
        <f>$AQ$22</f>
        <v>C g/kg</v>
      </c>
      <c r="BE43" s="40" t="e">
        <f>AQ34</f>
        <v>#N/A</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11</v>
      </c>
      <c r="BA44" t="str">
        <f t="shared" si="2"/>
        <v>Pyrolysis_manure_fiber_conv</v>
      </c>
      <c r="BB44" t="s">
        <v>172</v>
      </c>
      <c r="BC44" t="str">
        <f t="shared" si="25"/>
        <v>Biochar_fiber_conv</v>
      </c>
      <c r="BD44" t="str">
        <f>$AR$22</f>
        <v>N g/kg</v>
      </c>
      <c r="BE44" s="40" t="e">
        <f>AR34</f>
        <v>#N/A</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11</v>
      </c>
      <c r="BA45" t="str">
        <f t="shared" si="2"/>
        <v>Pyrolysis_manure_fiber_conv</v>
      </c>
      <c r="BB45" t="s">
        <v>172</v>
      </c>
      <c r="BC45" t="str">
        <f t="shared" si="25"/>
        <v>Biochar_fiber_conv</v>
      </c>
      <c r="BD45" s="40" t="str">
        <f>$AS$22</f>
        <v>P g/kg</v>
      </c>
      <c r="BE45" s="40" t="e">
        <f>AS34</f>
        <v>#N/A</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11</v>
      </c>
      <c r="BA46" t="str">
        <f t="shared" si="2"/>
        <v>Pyrolysis_manure_fiber_conv</v>
      </c>
      <c r="BB46" t="s">
        <v>172</v>
      </c>
      <c r="BC46" t="str">
        <f t="shared" si="25"/>
        <v>Biochar_fiber_conv</v>
      </c>
      <c r="BD46" t="str">
        <f>$AT$22</f>
        <v>K g/kg</v>
      </c>
      <c r="BE46" s="40" t="e">
        <f>AT34</f>
        <v>#N/A</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11</v>
      </c>
      <c r="BA47" t="str">
        <f t="shared" si="2"/>
        <v>Pyrolysis_manure_fiber_conv</v>
      </c>
      <c r="BB47" t="s">
        <v>172</v>
      </c>
      <c r="BC47" t="str">
        <f t="shared" si="25"/>
        <v>Biochar_fiber_conv</v>
      </c>
      <c r="BD47" t="str">
        <f>$AU$22</f>
        <v>BE MJ/kg</v>
      </c>
      <c r="BE47" s="40" t="e">
        <f>AU34</f>
        <v>#N/A</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11</v>
      </c>
      <c r="BA48" t="str">
        <f t="shared" si="2"/>
        <v>Pyrolysis_manure_fiber_conv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11</v>
      </c>
      <c r="BA49" t="str">
        <f t="shared" si="2"/>
        <v>Pyrolysis_manure_fiber_conv</v>
      </c>
      <c r="BB49" t="s">
        <v>172</v>
      </c>
      <c r="BC49">
        <f t="shared" ref="BC49:BC53" si="29">$B$35</f>
        <v>0</v>
      </c>
      <c r="BD49" t="str">
        <f>$AQ$22</f>
        <v>C g/kg</v>
      </c>
      <c r="BE49" s="40" t="str">
        <f>AQ35</f>
        <v/>
      </c>
    </row>
    <row r="50" spans="1:57" x14ac:dyDescent="0.3">
      <c r="A50" s="23" t="s">
        <v>54</v>
      </c>
      <c r="B50" s="30"/>
      <c r="D50" s="40"/>
      <c r="F50" s="40"/>
      <c r="H50" s="63" t="e">
        <f>SUM(H43:H49)</f>
        <v>#N/A</v>
      </c>
      <c r="I50" s="63">
        <f>SUM(I43:I49)</f>
        <v>0</v>
      </c>
      <c r="AS50" s="40"/>
      <c r="AZ50">
        <f t="shared" si="1"/>
        <v>11</v>
      </c>
      <c r="BA50" t="str">
        <f t="shared" si="2"/>
        <v>Pyrolysis_manure_fiber_conv</v>
      </c>
      <c r="BB50" t="s">
        <v>172</v>
      </c>
      <c r="BC50">
        <f t="shared" si="29"/>
        <v>0</v>
      </c>
      <c r="BD50" t="str">
        <f>$AR$22</f>
        <v>N g/kg</v>
      </c>
      <c r="BE50" s="40" t="str">
        <f>AR35</f>
        <v/>
      </c>
    </row>
    <row r="51" spans="1:57" x14ac:dyDescent="0.3">
      <c r="AR51" s="40"/>
      <c r="AS51" s="40"/>
      <c r="AZ51">
        <f t="shared" si="1"/>
        <v>11</v>
      </c>
      <c r="BA51" t="str">
        <f t="shared" si="2"/>
        <v>Pyrolysis_manure_fiber_conv</v>
      </c>
      <c r="BB51" t="s">
        <v>172</v>
      </c>
      <c r="BC51">
        <f t="shared" si="29"/>
        <v>0</v>
      </c>
      <c r="BD51" s="40" t="str">
        <f>$AS$22</f>
        <v>P g/kg</v>
      </c>
      <c r="BE51" s="40" t="str">
        <f>AS35</f>
        <v/>
      </c>
    </row>
    <row r="52" spans="1:57" ht="17.399999999999999" x14ac:dyDescent="0.3">
      <c r="A52" s="37" t="s">
        <v>119</v>
      </c>
      <c r="O52" s="37" t="s">
        <v>102</v>
      </c>
      <c r="P52" s="37"/>
      <c r="AS52" s="40"/>
      <c r="AZ52">
        <f t="shared" si="1"/>
        <v>11</v>
      </c>
      <c r="BA52" t="str">
        <f t="shared" si="2"/>
        <v>Pyrolysis_manure_fiber_conv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11</v>
      </c>
      <c r="BA53" t="str">
        <f t="shared" si="2"/>
        <v>Pyrolysis_manure_fiber_conv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11</v>
      </c>
      <c r="BA54" t="str">
        <f t="shared" si="2"/>
        <v>Pyrolysis_manure_fiber_conv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11</v>
      </c>
      <c r="BA55" t="str">
        <f t="shared" si="2"/>
        <v>Pyrolysis_manure_fiber_conv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11</v>
      </c>
      <c r="BA56" t="str">
        <f t="shared" si="2"/>
        <v>Pyrolysis_manure_fiber_conv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11</v>
      </c>
      <c r="BA57" t="str">
        <f t="shared" si="2"/>
        <v>Pyrolysis_manure_fiber_conv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11</v>
      </c>
      <c r="BA58" t="str">
        <f t="shared" si="2"/>
        <v>Pyrolysis_manure_fiber_conv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11</v>
      </c>
      <c r="BA59" t="str">
        <f t="shared" si="2"/>
        <v>Pyrolysis_manure_fiber_conv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11</v>
      </c>
      <c r="BA60" t="str">
        <f t="shared" si="2"/>
        <v>Pyrolysis_manure_fiber_conv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11</v>
      </c>
      <c r="BA61" t="str">
        <f t="shared" si="2"/>
        <v>Pyrolysis_manure_fiber_conv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11</v>
      </c>
      <c r="BA62" t="str">
        <f t="shared" si="2"/>
        <v>Pyrolysis_manure_fiber_conv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11</v>
      </c>
      <c r="BA63" t="str">
        <f t="shared" si="2"/>
        <v>Pyrolysis_manure_fiber_conv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11</v>
      </c>
      <c r="BA64" t="str">
        <f t="shared" si="2"/>
        <v>Pyrolysis_manure_fiber_conv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11</v>
      </c>
      <c r="BA65" t="str">
        <f t="shared" si="2"/>
        <v>Pyrolysis_manure_fiber_conv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11</v>
      </c>
      <c r="BA66" t="str">
        <f t="shared" si="2"/>
        <v>Pyrolysis_manure_fiber_conv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11</v>
      </c>
      <c r="BA67" t="str">
        <f t="shared" si="2"/>
        <v>Pyrolysis_manure_fiber_conv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11</v>
      </c>
      <c r="BA68" t="str">
        <f t="shared" si="2"/>
        <v>Pyrolysis_manure_fiber_conv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11</v>
      </c>
      <c r="BA69" t="str">
        <f t="shared" si="2"/>
        <v>Pyrolysis_manure_fiber_conv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11</v>
      </c>
      <c r="BA70" t="str">
        <f t="shared" si="2"/>
        <v>Pyrolysis_manure_fiber_conv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11</v>
      </c>
      <c r="BA71" t="str">
        <f t="shared" si="2"/>
        <v>Pyrolysis_manure_fiber_conv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11</v>
      </c>
      <c r="BA72" t="str">
        <f t="shared" si="2"/>
        <v>Pyrolysis_manure_fiber_conv</v>
      </c>
      <c r="BB72" t="s">
        <v>125</v>
      </c>
      <c r="BC72" t="str">
        <f>$B$39</f>
        <v>Diffuse tab eller gastab</v>
      </c>
      <c r="BD72" t="str">
        <f>C39</f>
        <v>Kg</v>
      </c>
      <c r="BE72" s="81">
        <f>O39</f>
        <v>0.74</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11</v>
      </c>
      <c r="BA73" t="str">
        <f t="shared" si="2"/>
        <v>Pyrolysis_manure_fiber_conv</v>
      </c>
      <c r="BB73" t="s">
        <v>125</v>
      </c>
      <c r="BC73" t="str">
        <f t="shared" ref="BC73:BC77" si="39">$B$39</f>
        <v>Diffuse tab eller gastab</v>
      </c>
      <c r="BD73" t="str">
        <f>$AQ$22</f>
        <v>C g/kg</v>
      </c>
      <c r="BE73" s="40" t="e">
        <f>AQ39</f>
        <v>#N/A</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11</v>
      </c>
      <c r="BA74" t="str">
        <f t="shared" si="2"/>
        <v>Pyrolysis_manure_fiber_conv</v>
      </c>
      <c r="BB74" t="s">
        <v>125</v>
      </c>
      <c r="BC74" t="str">
        <f t="shared" si="39"/>
        <v>Diffuse tab eller gastab</v>
      </c>
      <c r="BD74" t="str">
        <f>$AR$22</f>
        <v>N g/kg</v>
      </c>
      <c r="BE74" s="40" t="e">
        <f>AR39</f>
        <v>#N/A</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11</v>
      </c>
      <c r="BA75" t="str">
        <f t="shared" si="2"/>
        <v>Pyrolysis_manure_fiber_conv</v>
      </c>
      <c r="BB75" t="s">
        <v>125</v>
      </c>
      <c r="BC75" t="str">
        <f t="shared" si="39"/>
        <v>Diffuse tab eller gastab</v>
      </c>
      <c r="BD75" t="str">
        <f>$AS$22</f>
        <v>P g/kg</v>
      </c>
      <c r="BE75" s="40" t="e">
        <f>AS39</f>
        <v>#N/A</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11</v>
      </c>
      <c r="BA76" t="str">
        <f t="shared" si="2"/>
        <v>Pyrolysis_manure_fiber_conv</v>
      </c>
      <c r="BB76" t="s">
        <v>125</v>
      </c>
      <c r="BC76" t="str">
        <f t="shared" si="39"/>
        <v>Diffuse tab eller gastab</v>
      </c>
      <c r="BD76" t="str">
        <f>$AT$22</f>
        <v>K g/kg</v>
      </c>
      <c r="BE76" s="40" t="e">
        <f>AT39</f>
        <v>#N/A</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11</v>
      </c>
      <c r="BA77" t="str">
        <f t="shared" si="2"/>
        <v>Pyrolysis_manure_fiber_conv</v>
      </c>
      <c r="BB77" t="s">
        <v>125</v>
      </c>
      <c r="BC77" t="str">
        <f t="shared" si="39"/>
        <v>Diffuse tab eller gastab</v>
      </c>
      <c r="BD77" t="str">
        <f>$AU$22</f>
        <v>BE MJ/kg</v>
      </c>
      <c r="BE77" s="40" t="e">
        <f>AU39</f>
        <v>#N/A</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11</v>
      </c>
      <c r="BA78" t="str">
        <f t="shared" si="2"/>
        <v>Pyrolysis_manure_fiber_conv</v>
      </c>
      <c r="BB78" t="s">
        <v>162</v>
      </c>
      <c r="BC78" t="s">
        <v>162</v>
      </c>
      <c r="BD78" t="str">
        <f>I42</f>
        <v>Heat (MJ)</v>
      </c>
      <c r="BE78" s="59">
        <f>I50</f>
        <v>0</v>
      </c>
    </row>
    <row r="79" spans="1:57" x14ac:dyDescent="0.3">
      <c r="O79" s="74" t="s">
        <v>54</v>
      </c>
      <c r="P79" s="56"/>
      <c r="Q79" s="73">
        <f>SUM(Q70:Q78)</f>
        <v>0</v>
      </c>
      <c r="R79" s="73">
        <f>SUM(R70:R78)</f>
        <v>0</v>
      </c>
      <c r="AS79" s="59"/>
      <c r="AZ79">
        <f t="shared" si="1"/>
        <v>11</v>
      </c>
      <c r="BA79" t="str">
        <f t="shared" si="2"/>
        <v>Pyrolysis_manure_fiber_conv</v>
      </c>
      <c r="BB79" t="s">
        <v>162</v>
      </c>
      <c r="BC79" t="s">
        <v>162</v>
      </c>
      <c r="BD79" t="str">
        <f>H42</f>
        <v>EL (KWh)</v>
      </c>
      <c r="BE79" s="59" t="e">
        <f>H50</f>
        <v>#N/A</v>
      </c>
    </row>
    <row r="80" spans="1:57" x14ac:dyDescent="0.3">
      <c r="O80" s="35"/>
      <c r="P80" s="35"/>
      <c r="Q80" s="57"/>
      <c r="R80" s="57"/>
      <c r="S80" s="57"/>
      <c r="AS80" s="59"/>
      <c r="AZ80">
        <f t="shared" si="1"/>
        <v>11</v>
      </c>
      <c r="BA80" t="str">
        <f t="shared" si="2"/>
        <v>Pyrolysis_manure_fiber_conv</v>
      </c>
      <c r="BB80" t="str">
        <f>$A$53</f>
        <v>Transport</v>
      </c>
      <c r="BC80" t="str">
        <f>BB80</f>
        <v>Transport</v>
      </c>
      <c r="BD80" t="str">
        <f>Q53</f>
        <v>Diesel (L)</v>
      </c>
      <c r="BE80" s="59">
        <f>Q63</f>
        <v>0</v>
      </c>
    </row>
    <row r="81" spans="1:57" ht="17.399999999999999" x14ac:dyDescent="0.3">
      <c r="O81" s="37" t="s">
        <v>103</v>
      </c>
      <c r="P81" s="37"/>
      <c r="Q81" s="7" t="s">
        <v>169</v>
      </c>
      <c r="AZ81">
        <f t="shared" si="1"/>
        <v>11</v>
      </c>
      <c r="BA81" t="str">
        <f t="shared" si="2"/>
        <v>Pyrolysis_manure_fiber_conv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11</v>
      </c>
      <c r="BA82" t="str">
        <f t="shared" si="2"/>
        <v>Pyrolysis_manure_fiber_conv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11</v>
      </c>
      <c r="BA83" t="str">
        <f t="shared" si="2"/>
        <v>Pyrolysis_manure_fiber_conv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11</v>
      </c>
      <c r="BA84" t="str">
        <f t="shared" si="2"/>
        <v>Pyrolysis_manure_fiber_conv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11</v>
      </c>
      <c r="BA85" t="str">
        <f t="shared" si="2"/>
        <v>Pyrolysis_manure_fiber_conv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11</v>
      </c>
      <c r="BA86" t="str">
        <f t="shared" ref="BA86:BA100" si="45">$BC$21</f>
        <v>Pyrolysis_manure_fiber_conv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11</v>
      </c>
      <c r="BA87" t="str">
        <f t="shared" si="45"/>
        <v>Pyrolysis_manure_fiber_conv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11</v>
      </c>
      <c r="BA88" t="str">
        <f t="shared" si="45"/>
        <v>Pyrolysis_manure_fiber_conv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11</v>
      </c>
      <c r="BA89" t="str">
        <f t="shared" si="45"/>
        <v>Pyrolysis_manure_fiber_conv</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f t="shared" si="44"/>
        <v>11</v>
      </c>
      <c r="BA90" t="str">
        <f t="shared" si="45"/>
        <v>Pyrolysis_manure_fiber_conv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11</v>
      </c>
      <c r="BA91" t="str">
        <f t="shared" si="45"/>
        <v>Pyrolysis_manure_fiber_conv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11</v>
      </c>
      <c r="BA92" t="str">
        <f t="shared" si="45"/>
        <v>Pyrolysis_manure_fiber_conv</v>
      </c>
      <c r="BB92" t="s">
        <v>208</v>
      </c>
      <c r="BC92" t="str">
        <f>V38</f>
        <v>N_Diffust</v>
      </c>
      <c r="BD92" t="s">
        <v>209</v>
      </c>
      <c r="BE92">
        <f>V39</f>
        <v>100</v>
      </c>
    </row>
    <row r="93" spans="1:57" x14ac:dyDescent="0.3">
      <c r="AZ93">
        <f t="shared" si="44"/>
        <v>11</v>
      </c>
      <c r="BA93" t="str">
        <f t="shared" si="45"/>
        <v>Pyrolysis_manure_fiber_conv</v>
      </c>
      <c r="BB93" t="s">
        <v>208</v>
      </c>
      <c r="BC93" t="str">
        <f>W38</f>
        <v>N_N2O</v>
      </c>
      <c r="BD93" t="s">
        <v>209</v>
      </c>
      <c r="BE93">
        <f>W39</f>
        <v>0</v>
      </c>
    </row>
    <row r="94" spans="1:57" x14ac:dyDescent="0.3">
      <c r="A94" s="26" t="s">
        <v>111</v>
      </c>
      <c r="B94" s="48" t="s">
        <v>73</v>
      </c>
      <c r="C94" s="15" t="s">
        <v>112</v>
      </c>
      <c r="D94" s="15" t="s">
        <v>167</v>
      </c>
      <c r="E94" s="15" t="s">
        <v>163</v>
      </c>
      <c r="AZ94">
        <f t="shared" si="44"/>
        <v>11</v>
      </c>
      <c r="BA94" t="str">
        <f t="shared" si="45"/>
        <v>Pyrolysis_manure_fiber_conv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11</v>
      </c>
      <c r="BA95" t="str">
        <f t="shared" si="45"/>
        <v>Pyrolysis_manure_fiber_conv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11</v>
      </c>
      <c r="BA96" t="str">
        <f t="shared" si="45"/>
        <v>Pyrolysis_manure_fiber_conv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11</v>
      </c>
      <c r="BA97" t="str">
        <f t="shared" si="45"/>
        <v>Pyrolysis_manure_fiber_conv</v>
      </c>
      <c r="BB97" t="s">
        <v>208</v>
      </c>
      <c r="BC97" t="str">
        <f>AA38</f>
        <v>P_Diffust</v>
      </c>
      <c r="BD97" t="s">
        <v>209</v>
      </c>
      <c r="BE97">
        <f>AA39</f>
        <v>100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11</v>
      </c>
      <c r="BA98" t="str">
        <f t="shared" si="45"/>
        <v>Pyrolysis_manure_fiber_conv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11</v>
      </c>
      <c r="BA99" t="str">
        <f t="shared" si="45"/>
        <v>Pyrolysis_manure_fiber_conv</v>
      </c>
      <c r="BB99" t="s">
        <v>208</v>
      </c>
      <c r="BC99" t="str">
        <f>AC38</f>
        <v>K_Diffust</v>
      </c>
      <c r="BD99" t="s">
        <v>209</v>
      </c>
      <c r="BE99">
        <f>AC39</f>
        <v>100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11</v>
      </c>
      <c r="BA100" t="str">
        <f t="shared" si="45"/>
        <v>Pyrolysis_manure_fiber_conv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70:B78 B83:B91 B95:B103" xr:uid="{00000000-0002-0000-07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Other_tabels!$V$5:$V$6</xm:f>
          </x14:formula1>
          <xm:sqref>E54:E68</xm:sqref>
        </x14:dataValidation>
        <x14:dataValidation type="list" allowBlank="1" showInputMessage="1" showErrorMessage="1" xr:uid="{00000000-0002-0000-0700-000002000000}">
          <x14:formula1>
            <xm:f>Other_tabels!$Q$5:$Q$13</xm:f>
          </x14:formula1>
          <xm:sqref>D54:D68</xm:sqref>
        </x14:dataValidation>
        <x14:dataValidation type="list" allowBlank="1" showInputMessage="1" showErrorMessage="1" xr:uid="{00000000-0002-0000-0700-000003000000}">
          <x14:formula1>
            <xm:f>Biomass_pool_output_Biogas_Stor!$A$3:$A$100</xm:f>
          </x14:formula1>
          <xm:sqref>B12:B18</xm:sqref>
        </x14:dataValidation>
        <x14:dataValidation type="list" allowBlank="1" showInputMessage="1" showErrorMessage="1" xr:uid="{00000000-0002-0000-0700-000004000000}">
          <x14:formula1>
            <xm:f>Other_tabels!$A$5:$A$50</xm:f>
          </x14:formula1>
          <xm:sqref>C19 C21</xm:sqref>
        </x14:dataValidation>
        <x14:dataValidation type="list" allowBlank="1" showInputMessage="1" showErrorMessage="1" xr:uid="{00000000-0002-0000-0700-000006000000}">
          <x14:formula1>
            <xm:f>Other_tabels!$X$5:$X$22</xm:f>
          </x14:formula1>
          <xm:sqref>C70:C78</xm:sqref>
        </x14:dataValidation>
        <x14:dataValidation type="list" allowBlank="1" showInputMessage="1" showErrorMessage="1" xr:uid="{00000000-0002-0000-0700-000007000000}">
          <x14:formula1>
            <xm:f>'Diesel consumption for field op'!$B$4:$B$78</xm:f>
          </x14:formula1>
          <xm:sqref>C95:C103</xm:sqref>
        </x14:dataValidation>
        <x14:dataValidation type="list" allowBlank="1" showInputMessage="1" showErrorMessage="1" xr:uid="{00000000-0002-0000-0700-000008000000}">
          <x14:formula1>
            <xm:f>'Processed products'!$Z$5:$Z$104</xm:f>
          </x14:formula1>
          <xm:sqref>B43:B49</xm:sqref>
        </x14:dataValidation>
        <x14:dataValidation type="list" allowBlank="1" showInputMessage="1" showErrorMessage="1" xr:uid="{00000000-0002-0000-0700-000009000000}">
          <x14:formula1>
            <xm:f>Other_tabels!$I$5:$I$12</xm:f>
          </x14:formula1>
          <xm:sqref>C43:C49</xm:sqref>
        </x14:dataValidation>
        <x14:dataValidation type="list" allowBlank="1" showInputMessage="1" showErrorMessage="1" xr:uid="{00000000-0002-0000-0700-000005000000}">
          <x14:formula1>
            <xm:f>'Processed products'!$B$5:$B$103</xm:f>
          </x14:formula1>
          <xm:sqref>B23:B30</xm:sqref>
        </x14:dataValidation>
        <x14:dataValidation type="list" allowBlank="1" showInputMessage="1" showErrorMessage="1" xr:uid="{00000000-0002-0000-0700-00000A000000}">
          <x14:formula1>
            <xm:f>'Processed products'!$AJ$5:$AJ$239</xm:f>
          </x14:formula1>
          <xm:sqref>B33:B38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99F8-10D7-4CA2-B229-D35F53100E5E}">
  <sheetPr>
    <tabColor theme="5" tint="0.79998168889431442"/>
  </sheetPr>
  <dimension ref="A1:BE109"/>
  <sheetViews>
    <sheetView workbookViewId="0">
      <selection activeCell="F10" sqref="F10"/>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9.33203125" bestFit="1"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22</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539</v>
      </c>
      <c r="C5" s="225"/>
      <c r="E5" s="10"/>
      <c r="F5" s="10">
        <v>1</v>
      </c>
      <c r="G5" s="10"/>
      <c r="H5" s="10"/>
      <c r="I5" s="10"/>
      <c r="J5" s="10">
        <v>1</v>
      </c>
      <c r="K5" s="10">
        <v>1</v>
      </c>
      <c r="L5" s="10">
        <v>1</v>
      </c>
      <c r="M5" s="10">
        <v>1</v>
      </c>
    </row>
    <row r="6" spans="1:24" x14ac:dyDescent="0.3">
      <c r="A6" s="20" t="s">
        <v>3</v>
      </c>
      <c r="B6" s="224" t="s">
        <v>540</v>
      </c>
      <c r="C6" s="225"/>
    </row>
    <row r="7" spans="1:24" ht="14.4" customHeight="1" x14ac:dyDescent="0.3">
      <c r="A7" s="218" t="s">
        <v>53</v>
      </c>
      <c r="B7" s="219" t="s">
        <v>541</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311</v>
      </c>
      <c r="C12" s="34" t="s">
        <v>33</v>
      </c>
      <c r="D12" s="11">
        <v>1</v>
      </c>
      <c r="Q12" s="66">
        <f>(IF($B12="","0",VLOOKUP($B12,Biomass_pool_output_Field_modul!$A$3:$G$100,7,FALSE)))</f>
        <v>850.05419244301197</v>
      </c>
      <c r="R12" s="55"/>
      <c r="S12" s="34">
        <f>(IF($B12="","0",VLOOKUP($B12,Biomass_pool_output_Field_modul!$A$3:$F$100,2,FALSE)))*D12</f>
        <v>450</v>
      </c>
      <c r="T12" s="34">
        <f>(IF($B12="","0",VLOOKUP($B12,Biomass_pool_output_Field_modul!$A$3:$F$100,3,FALSE)))*D12</f>
        <v>6.5171805068514397</v>
      </c>
      <c r="U12" s="34">
        <f>(IF($B12="","0",VLOOKUP($B12,Biomass_pool_output_Field_modul!$A$3:$F$100,4,FALSE)))*D12</f>
        <v>0.90014256800446502</v>
      </c>
      <c r="V12" s="34">
        <f>(IF($B12="","0",VLOOKUP($B12,Biomass_pool_output_Field_modul!$A$3:$F$100,5,FALSE)))*D12</f>
        <v>16.3043607236127</v>
      </c>
      <c r="W12" s="34">
        <f>(IF($B12="","0",VLOOKUP($B12,Biomass_pool_output_Field_modul!$A$3:$F$100,6,FALSE)))*D12</f>
        <v>18.237659713728799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850.05419244301197</v>
      </c>
      <c r="R20" s="55"/>
      <c r="S20" s="34">
        <f>SUM(S12:S18)</f>
        <v>450</v>
      </c>
      <c r="T20" s="34">
        <f>SUM(T12:T18)</f>
        <v>6.5171805068514397</v>
      </c>
      <c r="U20" s="34">
        <f>SUM(U12:U18)</f>
        <v>0.90014256800446502</v>
      </c>
      <c r="V20" s="34">
        <f t="shared" ref="V20:W20" si="0">SUM(V12:V18)</f>
        <v>16.3043607236127</v>
      </c>
      <c r="W20" s="34">
        <f t="shared" si="0"/>
        <v>18.237659713728799</v>
      </c>
      <c r="BB20" t="str">
        <f>A4</f>
        <v>ID-nummer</v>
      </c>
      <c r="BC20">
        <f>B4</f>
        <v>22</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Heat_and_power_straw_conv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22</v>
      </c>
      <c r="BA22" t="str">
        <f t="shared" ref="BA22:BA85" si="2">$BC$21</f>
        <v>Heat_and_power_straw_conv</v>
      </c>
      <c r="BB22" t="s">
        <v>73</v>
      </c>
      <c r="BC22" t="str">
        <f t="shared" ref="BC22" si="3">$B$12</f>
        <v>Straw_conv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22</v>
      </c>
      <c r="BA23" t="str">
        <f t="shared" si="2"/>
        <v>Heat_and_power_straw_conv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22</v>
      </c>
      <c r="BA24" t="str">
        <f t="shared" si="2"/>
        <v>Heat_and_power_straw_conv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22</v>
      </c>
      <c r="BA25" t="str">
        <f t="shared" si="2"/>
        <v>Heat_and_power_straw_conv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22</v>
      </c>
      <c r="BA26" t="str">
        <f t="shared" si="2"/>
        <v>Heat_and_power_straw_conv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22</v>
      </c>
      <c r="BA27" t="str">
        <f t="shared" si="2"/>
        <v>Heat_and_power_straw_conv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22</v>
      </c>
      <c r="BA28" t="str">
        <f t="shared" si="2"/>
        <v>Heat_and_power_straw_conv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22</v>
      </c>
      <c r="BA29" t="str">
        <f t="shared" si="2"/>
        <v>Heat_and_power_straw_conv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22</v>
      </c>
      <c r="BA30" t="str">
        <f t="shared" si="2"/>
        <v>Heat_and_power_straw_conv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22</v>
      </c>
      <c r="BA31" t="str">
        <f t="shared" si="2"/>
        <v>Heat_and_power_straw_conv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22</v>
      </c>
      <c r="BA32" t="str">
        <f t="shared" si="2"/>
        <v>Heat_and_power_straw_conv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22</v>
      </c>
      <c r="BA33" t="str">
        <f t="shared" si="2"/>
        <v>Heat_and_power_straw_conv</v>
      </c>
      <c r="BB33" t="s">
        <v>171</v>
      </c>
      <c r="BC33">
        <f>$B$27</f>
        <v>0</v>
      </c>
      <c r="BD33" t="str">
        <f t="shared" si="17"/>
        <v>Kg</v>
      </c>
      <c r="BE33" s="81">
        <f t="shared" si="18"/>
        <v>0</v>
      </c>
    </row>
    <row r="34" spans="1:57" x14ac:dyDescent="0.3">
      <c r="A34" s="23" t="s">
        <v>153</v>
      </c>
      <c r="B34" s="24" t="s">
        <v>532</v>
      </c>
      <c r="C34" s="34" t="s">
        <v>33</v>
      </c>
      <c r="D34" s="65">
        <v>6.3299999999999995E-2</v>
      </c>
      <c r="E34" s="34" t="str">
        <f>IF(B34="","",VLOOKUP(B34,'Processed products'!$AJ$5:$AM$239,2,FALSE))</f>
        <v>Bottom_ash_conv</v>
      </c>
      <c r="F34" s="34" t="str">
        <f>IF(B34="","",VLOOKUP(B34,'Processed products'!$AJ$5:$AM$239,3,FALSE))</f>
        <v>Ash_conv</v>
      </c>
      <c r="G34" s="34" t="str">
        <f>IF(B34="","",VLOOKUP(B34,'Processed products'!$AJ$5:$AM$239,4,FALSE))</f>
        <v>Field_application</v>
      </c>
      <c r="I34" s="76">
        <v>0</v>
      </c>
      <c r="J34" s="76">
        <v>0</v>
      </c>
      <c r="K34" s="76">
        <v>0.86712328767123337</v>
      </c>
      <c r="L34" s="76">
        <v>0.86712328767123337</v>
      </c>
      <c r="M34" s="76">
        <v>0</v>
      </c>
      <c r="O34" s="64">
        <f t="shared" si="20"/>
        <v>6.3299999999999995E-2</v>
      </c>
      <c r="P34" s="59"/>
      <c r="Q34" s="66">
        <f>(IF($B34="","",VLOOKUP($B34,'Processed products'!AJ5:AN239,5,FALSE)))</f>
        <v>980</v>
      </c>
      <c r="AK34" s="42">
        <f>IF($D34="","",(S20*I34))</f>
        <v>0</v>
      </c>
      <c r="AL34" s="42">
        <f>IF($D34="","",(T20*J34))</f>
        <v>0</v>
      </c>
      <c r="AM34" s="42">
        <f>IF($D34="","",(U20*K34))</f>
        <v>0.78053458294085842</v>
      </c>
      <c r="AN34" s="42">
        <f>IF($D34="","",(V20*L34))</f>
        <v>14.137890874036774</v>
      </c>
      <c r="AO34" s="42">
        <f>IF($D34="","",(W20*M34))</f>
        <v>0</v>
      </c>
      <c r="AQ34" s="62">
        <f t="shared" si="21"/>
        <v>0</v>
      </c>
      <c r="AR34" s="62">
        <f t="shared" si="21"/>
        <v>0</v>
      </c>
      <c r="AS34" s="62">
        <f t="shared" si="21"/>
        <v>12.330720109650214</v>
      </c>
      <c r="AT34" s="62">
        <f t="shared" si="21"/>
        <v>223.34740717277688</v>
      </c>
      <c r="AU34" s="62">
        <f t="shared" si="21"/>
        <v>0</v>
      </c>
      <c r="AZ34">
        <f t="shared" si="1"/>
        <v>22</v>
      </c>
      <c r="BA34" t="str">
        <f t="shared" si="2"/>
        <v>Heat_and_power_straw_conv</v>
      </c>
      <c r="BB34" t="s">
        <v>171</v>
      </c>
      <c r="BC34">
        <f>$B$28</f>
        <v>0</v>
      </c>
      <c r="BD34" t="str">
        <f t="shared" si="17"/>
        <v>Kg</v>
      </c>
      <c r="BE34" s="81">
        <f t="shared" si="18"/>
        <v>0</v>
      </c>
    </row>
    <row r="35" spans="1:57" ht="15" thickBot="1" x14ac:dyDescent="0.35">
      <c r="A35" s="23" t="s">
        <v>154</v>
      </c>
      <c r="B35" s="24" t="s">
        <v>533</v>
      </c>
      <c r="C35" s="34" t="s">
        <v>33</v>
      </c>
      <c r="D35" s="65">
        <v>9.6999999999999587E-3</v>
      </c>
      <c r="E35" s="34" t="str">
        <f>IF(B35="","",VLOOKUP(B35,'Processed products'!$AJ$5:$AM$239,2,FALSE))</f>
        <v>Fly_ash_conv</v>
      </c>
      <c r="F35" s="34" t="str">
        <f>IF(B35="","",VLOOKUP(B35,'Processed products'!$AJ$5:$AM$239,3,FALSE))</f>
        <v>Fly_ash_conv</v>
      </c>
      <c r="G35" s="34" t="str">
        <f>IF(B35="","",VLOOKUP(B35,'Processed products'!$AJ$5:$AM$239,4,FALSE))</f>
        <v>Landfill</v>
      </c>
      <c r="H35" s="59"/>
      <c r="I35" s="76">
        <v>0</v>
      </c>
      <c r="J35" s="76">
        <v>0</v>
      </c>
      <c r="K35" s="76">
        <v>0.13287671232876663</v>
      </c>
      <c r="L35" s="76">
        <v>0.13287671232876663</v>
      </c>
      <c r="M35" s="76">
        <v>0</v>
      </c>
      <c r="O35" s="64">
        <f t="shared" si="20"/>
        <v>9.6999999999999587E-3</v>
      </c>
      <c r="P35" s="59"/>
      <c r="Q35" s="66">
        <f>(IF($B35="","",VLOOKUP($B35,'Processed products'!AJ6:AN240,5,FALSE)))</f>
        <v>980</v>
      </c>
      <c r="AK35" s="42">
        <f>IF($D35="","",(S20*I35))</f>
        <v>0</v>
      </c>
      <c r="AL35" s="42">
        <f>IF($D35="","",(T20*J35))</f>
        <v>0</v>
      </c>
      <c r="AM35" s="42">
        <f>IF($D35="","",(U20*K35))</f>
        <v>0.11960798506360655</v>
      </c>
      <c r="AN35" s="42">
        <f>IF($D35="","",(V20*L35))</f>
        <v>2.1664698495759263</v>
      </c>
      <c r="AO35" s="42">
        <f>IF($D35="","",(W20*M35))</f>
        <v>0</v>
      </c>
      <c r="AQ35" s="62">
        <f t="shared" si="21"/>
        <v>0</v>
      </c>
      <c r="AR35" s="62">
        <f t="shared" si="21"/>
        <v>0</v>
      </c>
      <c r="AS35" s="62">
        <f t="shared" si="21"/>
        <v>12.330720109650214</v>
      </c>
      <c r="AT35" s="62">
        <f t="shared" si="21"/>
        <v>223.34740717277685</v>
      </c>
      <c r="AU35" s="62">
        <f t="shared" si="21"/>
        <v>0</v>
      </c>
      <c r="AZ35">
        <f t="shared" si="1"/>
        <v>22</v>
      </c>
      <c r="BA35" t="str">
        <f t="shared" si="2"/>
        <v>Heat_and_power_straw_conv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22</v>
      </c>
      <c r="BA36" t="str">
        <f t="shared" si="2"/>
        <v>Heat_and_power_straw_conv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22</v>
      </c>
      <c r="BA37" t="str">
        <f t="shared" si="2"/>
        <v>Heat_and_power_straw_conv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22</v>
      </c>
      <c r="BA38" t="str">
        <f t="shared" si="2"/>
        <v>Heat_and_power_straw_conv</v>
      </c>
      <c r="BB38" t="s">
        <v>172</v>
      </c>
      <c r="BC38">
        <f t="shared" si="22"/>
        <v>0</v>
      </c>
      <c r="BD38" t="str">
        <f>$AR$22</f>
        <v>N g/kg</v>
      </c>
      <c r="BE38" s="40" t="str">
        <f>AR33</f>
        <v/>
      </c>
    </row>
    <row r="39" spans="1:57" x14ac:dyDescent="0.3">
      <c r="A39" s="23" t="s">
        <v>125</v>
      </c>
      <c r="B39" s="90" t="s">
        <v>192</v>
      </c>
      <c r="C39" s="34" t="s">
        <v>33</v>
      </c>
      <c r="D39" s="65">
        <v>0.92700000000000005</v>
      </c>
      <c r="E39" s="34" t="s">
        <v>205</v>
      </c>
      <c r="F39" s="34" t="s">
        <v>205</v>
      </c>
      <c r="G39" s="34" t="s">
        <v>205</v>
      </c>
      <c r="I39" s="76">
        <v>1</v>
      </c>
      <c r="J39" s="76">
        <v>1</v>
      </c>
      <c r="K39" s="76">
        <v>0</v>
      </c>
      <c r="L39" s="76">
        <v>0</v>
      </c>
      <c r="M39" s="76">
        <v>1</v>
      </c>
      <c r="O39" s="64">
        <f>D39*$D$20</f>
        <v>0.92700000000000005</v>
      </c>
      <c r="P39" s="59"/>
      <c r="Q39" s="91" t="s">
        <v>129</v>
      </c>
      <c r="S39" s="95">
        <v>100</v>
      </c>
      <c r="T39" s="96">
        <v>0</v>
      </c>
      <c r="U39" s="97">
        <v>0</v>
      </c>
      <c r="V39" s="95">
        <v>100</v>
      </c>
      <c r="W39" s="96">
        <v>0</v>
      </c>
      <c r="X39" s="96">
        <v>0</v>
      </c>
      <c r="Y39" s="96">
        <v>0</v>
      </c>
      <c r="Z39" s="97">
        <v>0</v>
      </c>
      <c r="AA39" s="95">
        <v>0</v>
      </c>
      <c r="AB39" s="97">
        <v>0</v>
      </c>
      <c r="AC39" s="95">
        <v>0</v>
      </c>
      <c r="AD39" s="97">
        <v>0</v>
      </c>
      <c r="AK39" s="42">
        <f>IF($D39="","",(S20*I39))</f>
        <v>450</v>
      </c>
      <c r="AL39" s="42">
        <f>IF($D39="","",(T20*J39))</f>
        <v>6.5171805068514397</v>
      </c>
      <c r="AM39" s="42">
        <f>IF($D39="","",(U20*K39))</f>
        <v>0</v>
      </c>
      <c r="AN39" s="42">
        <f>IF($D39="","",(V20*L39))</f>
        <v>0</v>
      </c>
      <c r="AO39" s="42">
        <f>IF($D39="","",(W20*M39))</f>
        <v>18.237659713728799</v>
      </c>
      <c r="AQ39" s="62">
        <f t="shared" si="21"/>
        <v>485.43689320388347</v>
      </c>
      <c r="AR39" s="62">
        <f t="shared" si="21"/>
        <v>7.0303996837663858</v>
      </c>
      <c r="AS39" s="62">
        <f t="shared" si="21"/>
        <v>0</v>
      </c>
      <c r="AT39" s="62">
        <f t="shared" si="21"/>
        <v>0</v>
      </c>
      <c r="AU39" s="62">
        <f t="shared" si="21"/>
        <v>19.673850823871412</v>
      </c>
      <c r="AZ39">
        <f t="shared" si="1"/>
        <v>22</v>
      </c>
      <c r="BA39" t="str">
        <f t="shared" si="2"/>
        <v>Heat_and_power_straw_conv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6.5171805068514397</v>
      </c>
      <c r="AM40" s="42">
        <f t="shared" si="24"/>
        <v>0.90014256800446502</v>
      </c>
      <c r="AN40" s="42">
        <f t="shared" si="24"/>
        <v>16.3043607236127</v>
      </c>
      <c r="AO40" s="42">
        <f t="shared" si="24"/>
        <v>18.237659713728799</v>
      </c>
      <c r="AZ40">
        <f t="shared" si="1"/>
        <v>22</v>
      </c>
      <c r="BA40" t="str">
        <f t="shared" si="2"/>
        <v>Heat_and_power_straw_conv</v>
      </c>
      <c r="BB40" t="s">
        <v>172</v>
      </c>
      <c r="BC40">
        <f t="shared" si="22"/>
        <v>0</v>
      </c>
      <c r="BD40" t="str">
        <f>$AT$22</f>
        <v>K g/kg</v>
      </c>
      <c r="BE40" s="40" t="str">
        <f>AT33</f>
        <v/>
      </c>
    </row>
    <row r="41" spans="1:57" x14ac:dyDescent="0.3">
      <c r="C41" s="31"/>
      <c r="H41" s="226" t="s">
        <v>166</v>
      </c>
      <c r="I41" s="226"/>
      <c r="AJ41" s="43" t="s">
        <v>60</v>
      </c>
      <c r="AK41" s="62">
        <f>AK30+AK40</f>
        <v>450</v>
      </c>
      <c r="AL41" s="62">
        <f>AL30+AL40</f>
        <v>6.5171805068514397</v>
      </c>
      <c r="AM41" s="62">
        <f>AM30+AM40</f>
        <v>0.90014256800446502</v>
      </c>
      <c r="AN41" s="62">
        <f>AN30+AN40</f>
        <v>16.3043607236127</v>
      </c>
      <c r="AO41" s="62">
        <f>AO30+AO40</f>
        <v>18.237659713728799</v>
      </c>
      <c r="AQ41" s="40"/>
      <c r="AZ41">
        <f t="shared" si="1"/>
        <v>22</v>
      </c>
      <c r="BA41" t="str">
        <f t="shared" si="2"/>
        <v>Heat_and_power_straw_conv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22</v>
      </c>
      <c r="BA42" t="str">
        <f t="shared" si="2"/>
        <v>Heat_and_power_straw_conv</v>
      </c>
      <c r="BB42" t="s">
        <v>172</v>
      </c>
      <c r="BC42" t="str">
        <f>$B$34</f>
        <v>Bottom_straw_ash_conv</v>
      </c>
      <c r="BD42" t="str">
        <f>C34</f>
        <v>Kg</v>
      </c>
      <c r="BE42" s="81">
        <f>O34</f>
        <v>6.3299999999999995E-2</v>
      </c>
    </row>
    <row r="43" spans="1:57" x14ac:dyDescent="0.3">
      <c r="A43" s="23" t="s">
        <v>24</v>
      </c>
      <c r="B43" s="65" t="s">
        <v>123</v>
      </c>
      <c r="C43" s="65" t="s">
        <v>66</v>
      </c>
      <c r="D43" s="63">
        <f>IF(C43="KWh",$AO$39*Other_tabels!$AI$5,IF(C43="MJ",$AO$39,0))</f>
        <v>18.237659713728799</v>
      </c>
      <c r="E43" s="61"/>
      <c r="F43" s="63">
        <f>D43*(E43/100)</f>
        <v>0</v>
      </c>
      <c r="G43" s="61">
        <v>55.875</v>
      </c>
      <c r="H43" s="63" t="str">
        <f>IF(C43="KWh",((D43-F43)*(G43/100)),"")</f>
        <v/>
      </c>
      <c r="I43" s="63">
        <f>IF(C43="MJ",((D43-F43)*(G43/100)),"")</f>
        <v>10.190292365045966</v>
      </c>
      <c r="AE43" s="40"/>
      <c r="AS43" s="40"/>
      <c r="AZ43">
        <f t="shared" si="1"/>
        <v>22</v>
      </c>
      <c r="BA43" t="str">
        <f t="shared" si="2"/>
        <v>Heat_and_power_straw_conv</v>
      </c>
      <c r="BB43" t="s">
        <v>172</v>
      </c>
      <c r="BC43" t="str">
        <f t="shared" ref="BC43:BC47" si="25">$B$34</f>
        <v>Bottom_straw_ash_conv</v>
      </c>
      <c r="BD43" t="str">
        <f>$AQ$22</f>
        <v>C g/kg</v>
      </c>
      <c r="BE43" s="40">
        <f>AQ34</f>
        <v>0</v>
      </c>
    </row>
    <row r="44" spans="1:57" x14ac:dyDescent="0.3">
      <c r="A44" s="23" t="s">
        <v>25</v>
      </c>
      <c r="B44" s="65" t="s">
        <v>122</v>
      </c>
      <c r="C44" s="65" t="s">
        <v>115</v>
      </c>
      <c r="D44" s="63">
        <f>IF(C44="KWh",$AO$39*Other_tabels!$AI$5,IF(C44="MJ",$AO$39,0))</f>
        <v>5.1065447198440648</v>
      </c>
      <c r="E44" s="61"/>
      <c r="F44" s="63">
        <f t="shared" ref="F44:F49" si="26">D44*(E44/100)</f>
        <v>0</v>
      </c>
      <c r="G44" s="61">
        <v>19.7</v>
      </c>
      <c r="H44" s="63">
        <f t="shared" ref="H44:H49" si="27">IF(C44="KWh",((D44-F44)*(G44/100)),"")</f>
        <v>1.0059893098092807</v>
      </c>
      <c r="I44" s="63" t="str">
        <f t="shared" ref="I44:I49" si="28">IF(C44="MJ",((D44-F44)*(G44/100)),"")</f>
        <v/>
      </c>
      <c r="AS44" s="40"/>
      <c r="AZ44">
        <f t="shared" si="1"/>
        <v>22</v>
      </c>
      <c r="BA44" t="str">
        <f t="shared" si="2"/>
        <v>Heat_and_power_straw_conv</v>
      </c>
      <c r="BB44" t="s">
        <v>172</v>
      </c>
      <c r="BC44" t="str">
        <f t="shared" si="25"/>
        <v>Bottom_straw_ash_conv</v>
      </c>
      <c r="BD44" t="str">
        <f>$AR$22</f>
        <v>N g/kg</v>
      </c>
      <c r="BE44" s="40">
        <f>AR34</f>
        <v>0</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22</v>
      </c>
      <c r="BA45" t="str">
        <f t="shared" si="2"/>
        <v>Heat_and_power_straw_conv</v>
      </c>
      <c r="BB45" t="s">
        <v>172</v>
      </c>
      <c r="BC45" t="str">
        <f t="shared" si="25"/>
        <v>Bottom_straw_ash_conv</v>
      </c>
      <c r="BD45" s="40" t="str">
        <f>$AS$22</f>
        <v>P g/kg</v>
      </c>
      <c r="BE45" s="40">
        <f>AS34</f>
        <v>12.330720109650214</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22</v>
      </c>
      <c r="BA46" t="str">
        <f t="shared" si="2"/>
        <v>Heat_and_power_straw_conv</v>
      </c>
      <c r="BB46" t="s">
        <v>172</v>
      </c>
      <c r="BC46" t="str">
        <f t="shared" si="25"/>
        <v>Bottom_straw_ash_conv</v>
      </c>
      <c r="BD46" t="str">
        <f>$AT$22</f>
        <v>K g/kg</v>
      </c>
      <c r="BE46" s="40">
        <f>AT34</f>
        <v>223.34740717277688</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22</v>
      </c>
      <c r="BA47" t="str">
        <f t="shared" si="2"/>
        <v>Heat_and_power_straw_conv</v>
      </c>
      <c r="BB47" t="s">
        <v>172</v>
      </c>
      <c r="BC47" t="str">
        <f t="shared" si="25"/>
        <v>Bottom_straw_ash_conv</v>
      </c>
      <c r="BD47" t="str">
        <f>$AU$22</f>
        <v>BE MJ/kg</v>
      </c>
      <c r="BE47" s="40">
        <f>AU34</f>
        <v>0</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22</v>
      </c>
      <c r="BA48" t="str">
        <f t="shared" si="2"/>
        <v>Heat_and_power_straw_conv</v>
      </c>
      <c r="BB48" t="s">
        <v>172</v>
      </c>
      <c r="BC48" t="str">
        <f>$B$35</f>
        <v>Fly_ash_straw_conv</v>
      </c>
      <c r="BD48" t="str">
        <f>C35</f>
        <v>Kg</v>
      </c>
      <c r="BE48" s="40">
        <f>O35</f>
        <v>9.6999999999999587E-3</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22</v>
      </c>
      <c r="BA49" t="str">
        <f t="shared" si="2"/>
        <v>Heat_and_power_straw_conv</v>
      </c>
      <c r="BB49" t="s">
        <v>172</v>
      </c>
      <c r="BC49" t="str">
        <f t="shared" ref="BC49:BC53" si="29">$B$35</f>
        <v>Fly_ash_straw_conv</v>
      </c>
      <c r="BD49" t="str">
        <f>$AQ$22</f>
        <v>C g/kg</v>
      </c>
      <c r="BE49" s="40">
        <f>AQ35</f>
        <v>0</v>
      </c>
    </row>
    <row r="50" spans="1:57" x14ac:dyDescent="0.3">
      <c r="A50" s="23" t="s">
        <v>54</v>
      </c>
      <c r="B50" s="30"/>
      <c r="D50" s="40"/>
      <c r="F50" s="40"/>
      <c r="H50" s="63">
        <f>SUM(H43:H49)</f>
        <v>1.0059893098092807</v>
      </c>
      <c r="I50" s="63">
        <f>SUM(I43:I49)</f>
        <v>10.190292365045966</v>
      </c>
      <c r="AS50" s="40"/>
      <c r="AZ50">
        <f t="shared" si="1"/>
        <v>22</v>
      </c>
      <c r="BA50" t="str">
        <f t="shared" si="2"/>
        <v>Heat_and_power_straw_conv</v>
      </c>
      <c r="BB50" t="s">
        <v>172</v>
      </c>
      <c r="BC50" t="str">
        <f t="shared" si="29"/>
        <v>Fly_ash_straw_conv</v>
      </c>
      <c r="BD50" t="str">
        <f>$AR$22</f>
        <v>N g/kg</v>
      </c>
      <c r="BE50" s="40">
        <f>AR35</f>
        <v>0</v>
      </c>
    </row>
    <row r="51" spans="1:57" x14ac:dyDescent="0.3">
      <c r="AR51" s="40"/>
      <c r="AS51" s="40"/>
      <c r="AZ51">
        <f t="shared" si="1"/>
        <v>22</v>
      </c>
      <c r="BA51" t="str">
        <f t="shared" si="2"/>
        <v>Heat_and_power_straw_conv</v>
      </c>
      <c r="BB51" t="s">
        <v>172</v>
      </c>
      <c r="BC51" t="str">
        <f t="shared" si="29"/>
        <v>Fly_ash_straw_conv</v>
      </c>
      <c r="BD51" s="40" t="str">
        <f>$AS$22</f>
        <v>P g/kg</v>
      </c>
      <c r="BE51" s="40">
        <f>AS35</f>
        <v>12.330720109650214</v>
      </c>
    </row>
    <row r="52" spans="1:57" ht="17.399999999999999" x14ac:dyDescent="0.3">
      <c r="A52" s="37" t="s">
        <v>119</v>
      </c>
      <c r="O52" s="37" t="s">
        <v>102</v>
      </c>
      <c r="P52" s="37"/>
      <c r="AS52" s="40"/>
      <c r="AZ52">
        <f t="shared" si="1"/>
        <v>22</v>
      </c>
      <c r="BA52" t="str">
        <f t="shared" si="2"/>
        <v>Heat_and_power_straw_conv</v>
      </c>
      <c r="BB52" t="s">
        <v>172</v>
      </c>
      <c r="BC52" t="str">
        <f t="shared" si="29"/>
        <v>Fly_ash_straw_conv</v>
      </c>
      <c r="BD52" t="str">
        <f>$AT$22</f>
        <v>K g/kg</v>
      </c>
      <c r="BE52" s="40">
        <f>AT35</f>
        <v>223.34740717277685</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22</v>
      </c>
      <c r="BA53" t="str">
        <f t="shared" si="2"/>
        <v>Heat_and_power_straw_conv</v>
      </c>
      <c r="BB53" t="s">
        <v>172</v>
      </c>
      <c r="BC53" t="str">
        <f t="shared" si="29"/>
        <v>Fly_ash_straw_conv</v>
      </c>
      <c r="BD53" t="str">
        <f>$AU$22</f>
        <v>BE MJ/kg</v>
      </c>
      <c r="BE53" s="40">
        <f>AU35</f>
        <v>0</v>
      </c>
    </row>
    <row r="54" spans="1:57" x14ac:dyDescent="0.3">
      <c r="A54" s="23" t="s">
        <v>34</v>
      </c>
      <c r="B54" s="49" t="s">
        <v>311</v>
      </c>
      <c r="C54" s="24">
        <v>200</v>
      </c>
      <c r="D54" s="16" t="s">
        <v>240</v>
      </c>
      <c r="E54" s="16" t="s">
        <v>87</v>
      </c>
      <c r="F54" s="10">
        <v>100</v>
      </c>
      <c r="G54" t="s">
        <v>536</v>
      </c>
      <c r="K54" s="63">
        <f>IF(B54="",0,((((VLOOKUP(B54,$B$12:$D$18,3,FALSE))/1000)*C54)/(VLOOKUP(B54,$B$12:$Q$18,16,FALSE)/1000))*(F54/100))</f>
        <v>0.23527911723511452</v>
      </c>
      <c r="L54" s="63">
        <f>IF(E54="Diesel",VLOOKUP(D54,Other_tabels!$Q$5:$T$13,2,FALSE)*K54,0)</f>
        <v>0</v>
      </c>
      <c r="O54" s="36" t="str">
        <f>Other_tabels!Q5</f>
        <v>Traktor</v>
      </c>
      <c r="P54" s="55"/>
      <c r="Q54" s="63" cm="1">
        <f t="array" ref="Q54">SUMPRODUCT(($D$54:$D$67=O54)*$L$54:$L$67)</f>
        <v>1.1763955861755727E-3</v>
      </c>
      <c r="R54" s="63">
        <f t="shared" ref="R54:R62" si="30">IF(O54="","0",SUMPRODUCT(($D$54:$D$67=O54)*$K$54:$K$67))</f>
        <v>5.8819779308778627E-3</v>
      </c>
      <c r="S54" s="63">
        <f>IF(O54="Traktor",0,(R54*VLOOKUP(O54,Other_tabels!Q5:T13,2,FALSE))/1000)</f>
        <v>0</v>
      </c>
      <c r="AR54" s="81"/>
      <c r="AS54" s="40"/>
      <c r="AZ54">
        <f t="shared" si="1"/>
        <v>22</v>
      </c>
      <c r="BA54" t="str">
        <f t="shared" si="2"/>
        <v>Heat_and_power_straw_conv</v>
      </c>
      <c r="BB54" t="s">
        <v>172</v>
      </c>
      <c r="BC54">
        <f>$B$36</f>
        <v>0</v>
      </c>
      <c r="BD54" s="81" t="str">
        <f>C36</f>
        <v>Kg</v>
      </c>
      <c r="BE54" s="40">
        <f>O36</f>
        <v>0</v>
      </c>
    </row>
    <row r="55" spans="1:57" x14ac:dyDescent="0.3">
      <c r="A55" s="23" t="s">
        <v>35</v>
      </c>
      <c r="B55" s="49" t="s">
        <v>311</v>
      </c>
      <c r="C55" s="24">
        <v>200</v>
      </c>
      <c r="D55" s="16" t="s">
        <v>105</v>
      </c>
      <c r="E55" s="16" t="s">
        <v>87</v>
      </c>
      <c r="F55" s="10">
        <v>0.96999999999999587</v>
      </c>
      <c r="G55" t="s">
        <v>537</v>
      </c>
      <c r="K55" s="63">
        <f t="shared" ref="K55:K67" si="31">IF(B55="",0,((((VLOOKUP(B55,$B$12:$D$18,3,FALSE))/1000)*C55)/(VLOOKUP(B55,$B$12:$Q$18,16,FALSE)/1000))*(F55/100))</f>
        <v>2.2822074371806013E-3</v>
      </c>
      <c r="L55" s="63">
        <f>IF(E55="Diesel",VLOOKUP(D55,Other_tabels!$Q$5:$T$13,2,FALSE)*K55,0)</f>
        <v>0</v>
      </c>
      <c r="O55" s="36" t="str">
        <f>Other_tabels!Q6</f>
        <v>Lastbil &gt; 20 T</v>
      </c>
      <c r="P55" s="55"/>
      <c r="Q55" s="63" cm="1">
        <f t="array" ref="Q55">SUMPRODUCT(($D$54:$D$67=O55)*$L$54:$L$67)</f>
        <v>0</v>
      </c>
      <c r="R55" s="63">
        <f t="shared" si="30"/>
        <v>0.23527911723511452</v>
      </c>
      <c r="S55" s="63">
        <f>IF(O55="Traktor",0,(R55*VLOOKUP(O55,Other_tabels!Q6:T14,2,FALSE))/1000)</f>
        <v>2.3527911723511451E-2</v>
      </c>
      <c r="AS55" s="40"/>
      <c r="AZ55">
        <f t="shared" si="1"/>
        <v>22</v>
      </c>
      <c r="BA55" t="str">
        <f t="shared" si="2"/>
        <v>Heat_and_power_straw_conv</v>
      </c>
      <c r="BB55" t="s">
        <v>172</v>
      </c>
      <c r="BC55">
        <f t="shared" ref="BC55:BC59" si="32">$B$36</f>
        <v>0</v>
      </c>
      <c r="BD55" t="str">
        <f>$AQ$22</f>
        <v>C g/kg</v>
      </c>
      <c r="BE55" s="40" t="str">
        <f>AQ36</f>
        <v/>
      </c>
    </row>
    <row r="56" spans="1:57" x14ac:dyDescent="0.3">
      <c r="A56" s="23" t="s">
        <v>36</v>
      </c>
      <c r="B56" s="49" t="s">
        <v>311</v>
      </c>
      <c r="C56" s="24">
        <v>200</v>
      </c>
      <c r="D56" s="16" t="s">
        <v>105</v>
      </c>
      <c r="E56" s="16" t="s">
        <v>87</v>
      </c>
      <c r="F56" s="10">
        <v>6.3299999999999992</v>
      </c>
      <c r="G56" t="s">
        <v>538</v>
      </c>
      <c r="K56" s="63">
        <f t="shared" si="31"/>
        <v>1.4893168120982748E-2</v>
      </c>
      <c r="L56" s="63">
        <f>IF(E56="Diesel",VLOOKUP(D56,Other_tabels!$Q$5:$T$13,2,FALSE)*K56,0)</f>
        <v>0</v>
      </c>
      <c r="O56" s="36" t="str">
        <f>Other_tabels!Q7</f>
        <v>Lastbil 10-20 T</v>
      </c>
      <c r="P56" s="55"/>
      <c r="Q56" s="63" cm="1">
        <f t="array" ref="Q56">SUMPRODUCT(($D$54:$D$67=O56)*$L$54:$L$67)</f>
        <v>0</v>
      </c>
      <c r="R56" s="63">
        <f t="shared" si="30"/>
        <v>1.7175375558163349E-2</v>
      </c>
      <c r="S56" s="63">
        <f>IF(O56="Traktor",0,(R56*VLOOKUP(O56,Other_tabels!Q7:T15,2,FALSE))/1000)</f>
        <v>4.362545391773491E-3</v>
      </c>
      <c r="AS56" s="40"/>
      <c r="AZ56">
        <f t="shared" si="1"/>
        <v>22</v>
      </c>
      <c r="BA56" t="str">
        <f t="shared" si="2"/>
        <v>Heat_and_power_straw_conv</v>
      </c>
      <c r="BB56" t="s">
        <v>172</v>
      </c>
      <c r="BC56">
        <f t="shared" si="32"/>
        <v>0</v>
      </c>
      <c r="BD56" t="str">
        <f>$AR$22</f>
        <v>N g/kg</v>
      </c>
      <c r="BE56" s="40" t="str">
        <f>AR36</f>
        <v/>
      </c>
    </row>
    <row r="57" spans="1:57" x14ac:dyDescent="0.3">
      <c r="A57" s="23" t="s">
        <v>37</v>
      </c>
      <c r="B57" s="49" t="s">
        <v>311</v>
      </c>
      <c r="C57" s="24">
        <v>5</v>
      </c>
      <c r="D57" s="16" t="s">
        <v>48</v>
      </c>
      <c r="E57" s="16" t="s">
        <v>16</v>
      </c>
      <c r="F57" s="10">
        <v>100</v>
      </c>
      <c r="K57" s="63">
        <f t="shared" si="31"/>
        <v>5.8819779308778627E-3</v>
      </c>
      <c r="L57" s="63">
        <f>IF(E57="Diesel",VLOOKUP(D57,Other_tabels!$Q$5:$T$13,2,FALSE)*K57,0)</f>
        <v>1.1763955861755727E-3</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22</v>
      </c>
      <c r="BA57" t="str">
        <f t="shared" si="2"/>
        <v>Heat_and_power_straw_conv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22</v>
      </c>
      <c r="BA58" t="str">
        <f t="shared" si="2"/>
        <v>Heat_and_power_straw_conv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22</v>
      </c>
      <c r="BA59" t="str">
        <f t="shared" si="2"/>
        <v>Heat_and_power_straw_conv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22</v>
      </c>
      <c r="BA60" t="str">
        <f t="shared" si="2"/>
        <v>Heat_and_power_straw_conv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22</v>
      </c>
      <c r="BA61" t="str">
        <f t="shared" si="2"/>
        <v>Heat_and_power_straw_conv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22</v>
      </c>
      <c r="BA62" t="str">
        <f t="shared" si="2"/>
        <v>Heat_and_power_straw_conv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1.1763955861755727E-3</v>
      </c>
      <c r="R63" s="72"/>
      <c r="S63" s="73">
        <f t="shared" ref="S63" si="34">SUM(S54:S62)</f>
        <v>2.7890457115284942E-2</v>
      </c>
      <c r="AR63" s="40"/>
      <c r="AS63" s="40"/>
      <c r="AZ63">
        <f t="shared" si="1"/>
        <v>22</v>
      </c>
      <c r="BA63" t="str">
        <f t="shared" si="2"/>
        <v>Heat_and_power_straw_conv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22</v>
      </c>
      <c r="BA64" t="str">
        <f t="shared" si="2"/>
        <v>Heat_and_power_straw_conv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22</v>
      </c>
      <c r="BA65" t="str">
        <f t="shared" si="2"/>
        <v>Heat_and_power_straw_conv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22</v>
      </c>
      <c r="BA66" t="str">
        <f t="shared" si="2"/>
        <v>Heat_and_power_straw_conv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22</v>
      </c>
      <c r="BA67" t="str">
        <f t="shared" si="2"/>
        <v>Heat_and_power_straw_conv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22</v>
      </c>
      <c r="BA68" t="str">
        <f t="shared" si="2"/>
        <v>Heat_and_power_straw_conv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22</v>
      </c>
      <c r="BA69" t="str">
        <f t="shared" si="2"/>
        <v>Heat_and_power_straw_conv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22</v>
      </c>
      <c r="BA70" t="str">
        <f t="shared" si="2"/>
        <v>Heat_and_power_straw_conv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22</v>
      </c>
      <c r="BA71" t="str">
        <f t="shared" si="2"/>
        <v>Heat_and_power_straw_conv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22</v>
      </c>
      <c r="BA72" t="str">
        <f t="shared" si="2"/>
        <v>Heat_and_power_straw_conv</v>
      </c>
      <c r="BB72" t="s">
        <v>125</v>
      </c>
      <c r="BC72" t="str">
        <f>$B$39</f>
        <v>Diffuse tab eller gastab</v>
      </c>
      <c r="BD72" t="str">
        <f>C39</f>
        <v>Kg</v>
      </c>
      <c r="BE72" s="81">
        <f>O39</f>
        <v>0.92700000000000005</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22</v>
      </c>
      <c r="BA73" t="str">
        <f t="shared" si="2"/>
        <v>Heat_and_power_straw_conv</v>
      </c>
      <c r="BB73" t="s">
        <v>125</v>
      </c>
      <c r="BC73" t="str">
        <f t="shared" ref="BC73:BC77" si="39">$B$39</f>
        <v>Diffuse tab eller gastab</v>
      </c>
      <c r="BD73" t="str">
        <f>$AQ$22</f>
        <v>C g/kg</v>
      </c>
      <c r="BE73" s="40">
        <f>AQ39</f>
        <v>485.43689320388347</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22</v>
      </c>
      <c r="BA74" t="str">
        <f t="shared" si="2"/>
        <v>Heat_and_power_straw_conv</v>
      </c>
      <c r="BB74" t="s">
        <v>125</v>
      </c>
      <c r="BC74" t="str">
        <f t="shared" si="39"/>
        <v>Diffuse tab eller gastab</v>
      </c>
      <c r="BD74" t="str">
        <f>$AR$22</f>
        <v>N g/kg</v>
      </c>
      <c r="BE74" s="40">
        <f>AR39</f>
        <v>7.0303996837663858</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22</v>
      </c>
      <c r="BA75" t="str">
        <f t="shared" si="2"/>
        <v>Heat_and_power_straw_conv</v>
      </c>
      <c r="BB75" t="s">
        <v>125</v>
      </c>
      <c r="BC75" t="str">
        <f t="shared" si="39"/>
        <v>Diffuse tab eller gastab</v>
      </c>
      <c r="BD75" t="str">
        <f>$AS$22</f>
        <v>P g/kg</v>
      </c>
      <c r="BE75" s="40">
        <f>AS39</f>
        <v>0</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22</v>
      </c>
      <c r="BA76" t="str">
        <f t="shared" si="2"/>
        <v>Heat_and_power_straw_conv</v>
      </c>
      <c r="BB76" t="s">
        <v>125</v>
      </c>
      <c r="BC76" t="str">
        <f t="shared" si="39"/>
        <v>Diffuse tab eller gastab</v>
      </c>
      <c r="BD76" t="str">
        <f>$AT$22</f>
        <v>K g/kg</v>
      </c>
      <c r="BE76" s="40">
        <f>AT39</f>
        <v>0</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22</v>
      </c>
      <c r="BA77" t="str">
        <f t="shared" si="2"/>
        <v>Heat_and_power_straw_conv</v>
      </c>
      <c r="BB77" t="s">
        <v>125</v>
      </c>
      <c r="BC77" t="str">
        <f t="shared" si="39"/>
        <v>Diffuse tab eller gastab</v>
      </c>
      <c r="BD77" t="str">
        <f>$AU$22</f>
        <v>BE MJ/kg</v>
      </c>
      <c r="BE77" s="40">
        <f>AU39</f>
        <v>19.673850823871412</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22</v>
      </c>
      <c r="BA78" t="str">
        <f t="shared" si="2"/>
        <v>Heat_and_power_straw_conv</v>
      </c>
      <c r="BB78" t="s">
        <v>162</v>
      </c>
      <c r="BC78" t="s">
        <v>162</v>
      </c>
      <c r="BD78" t="str">
        <f>I42</f>
        <v>Heat (MJ)</v>
      </c>
      <c r="BE78" s="59">
        <f>I50</f>
        <v>10.190292365045966</v>
      </c>
    </row>
    <row r="79" spans="1:57" x14ac:dyDescent="0.3">
      <c r="O79" s="74" t="s">
        <v>54</v>
      </c>
      <c r="P79" s="56"/>
      <c r="Q79" s="73">
        <f>SUM(Q70:Q78)</f>
        <v>0</v>
      </c>
      <c r="R79" s="73">
        <f>SUM(R70:R78)</f>
        <v>0</v>
      </c>
      <c r="AS79" s="59"/>
      <c r="AZ79">
        <f t="shared" si="1"/>
        <v>22</v>
      </c>
      <c r="BA79" t="str">
        <f t="shared" si="2"/>
        <v>Heat_and_power_straw_conv</v>
      </c>
      <c r="BB79" t="s">
        <v>162</v>
      </c>
      <c r="BC79" t="s">
        <v>162</v>
      </c>
      <c r="BD79" t="str">
        <f>H42</f>
        <v>EL (KWh)</v>
      </c>
      <c r="BE79" s="59">
        <f>H50</f>
        <v>1.0059893098092807</v>
      </c>
    </row>
    <row r="80" spans="1:57" x14ac:dyDescent="0.3">
      <c r="O80" s="35"/>
      <c r="P80" s="35"/>
      <c r="Q80" s="57"/>
      <c r="R80" s="57"/>
      <c r="S80" s="57"/>
      <c r="AS80" s="59"/>
      <c r="AZ80">
        <f t="shared" si="1"/>
        <v>22</v>
      </c>
      <c r="BA80" t="str">
        <f t="shared" si="2"/>
        <v>Heat_and_power_straw_conv</v>
      </c>
      <c r="BB80" t="str">
        <f>$A$53</f>
        <v>Transport</v>
      </c>
      <c r="BC80" t="str">
        <f>BB80</f>
        <v>Transport</v>
      </c>
      <c r="BD80" t="str">
        <f>Q53</f>
        <v>Diesel (L)</v>
      </c>
      <c r="BE80" s="59">
        <f>Q63</f>
        <v>1.1763955861755727E-3</v>
      </c>
    </row>
    <row r="81" spans="1:57" ht="17.399999999999999" x14ac:dyDescent="0.3">
      <c r="O81" s="37" t="s">
        <v>103</v>
      </c>
      <c r="P81" s="37"/>
      <c r="Q81" s="7" t="s">
        <v>169</v>
      </c>
      <c r="AZ81">
        <f t="shared" si="1"/>
        <v>22</v>
      </c>
      <c r="BA81" t="str">
        <f t="shared" si="2"/>
        <v>Heat_and_power_straw_conv</v>
      </c>
      <c r="BB81" t="str">
        <f>$A$53</f>
        <v>Transport</v>
      </c>
      <c r="BC81" t="str">
        <f>BB81</f>
        <v>Transport</v>
      </c>
      <c r="BD81" t="str">
        <f>S53</f>
        <v>kg CO₂eq for T/km</v>
      </c>
      <c r="BE81" s="59">
        <f>S63</f>
        <v>2.7890457115284942E-2</v>
      </c>
    </row>
    <row r="82" spans="1:57" x14ac:dyDescent="0.3">
      <c r="A82" s="26" t="s">
        <v>90</v>
      </c>
      <c r="B82" s="48" t="s">
        <v>73</v>
      </c>
      <c r="C82" s="15" t="s">
        <v>116</v>
      </c>
      <c r="D82" s="15" t="s">
        <v>117</v>
      </c>
      <c r="E82" s="15" t="s">
        <v>118</v>
      </c>
      <c r="O82" s="48" t="s">
        <v>91</v>
      </c>
      <c r="P82" s="48"/>
      <c r="Q82" s="48" t="s">
        <v>168</v>
      </c>
      <c r="R82" s="48" t="s">
        <v>167</v>
      </c>
      <c r="S82" s="48" t="s">
        <v>163</v>
      </c>
      <c r="AZ82">
        <f t="shared" si="1"/>
        <v>22</v>
      </c>
      <c r="BA82" t="str">
        <f t="shared" si="2"/>
        <v>Heat_and_power_straw_conv</v>
      </c>
      <c r="BB82" t="s">
        <v>164</v>
      </c>
      <c r="BC82" t="s">
        <v>164</v>
      </c>
      <c r="BD82" t="str">
        <f>Q69</f>
        <v>EL (KWh)</v>
      </c>
      <c r="BE82" s="59">
        <f>Q79</f>
        <v>0</v>
      </c>
    </row>
    <row r="83" spans="1:57" x14ac:dyDescent="0.3">
      <c r="A83" s="23" t="s">
        <v>92</v>
      </c>
      <c r="B83" s="49" t="s">
        <v>311</v>
      </c>
      <c r="C83" s="24"/>
      <c r="D83" s="16">
        <v>2.111E-3</v>
      </c>
      <c r="E83" s="16"/>
      <c r="O83" s="36" t="str">
        <f t="shared" ref="O83:O91" si="40">B83</f>
        <v>Straw_conv</v>
      </c>
      <c r="P83" s="71"/>
      <c r="Q83" s="63">
        <f t="shared" ref="Q83:Q91" si="41">IF(C83="",0,VLOOKUP(O83,$B$12:$D$18,3,FALSE)*C83)</f>
        <v>0</v>
      </c>
      <c r="R83" s="63">
        <f t="shared" ref="R83:R91" si="42">IF(D83="",0,VLOOKUP(O83,$B$12:$D$18,3,FALSE)*D83)</f>
        <v>2.111E-3</v>
      </c>
      <c r="S83" s="63">
        <f>IF(E83="",0,VLOOKUP(O83,$B$12:$D$18,3,FALSE)*E83)</f>
        <v>0</v>
      </c>
      <c r="AZ83">
        <f t="shared" si="1"/>
        <v>22</v>
      </c>
      <c r="BA83" t="str">
        <f t="shared" si="2"/>
        <v>Heat_and_power_straw_conv</v>
      </c>
      <c r="BB83" t="s">
        <v>164</v>
      </c>
      <c r="BC83" t="s">
        <v>164</v>
      </c>
      <c r="BD83" t="str">
        <f>R69</f>
        <v>Diesel (L)</v>
      </c>
      <c r="BE83" s="59">
        <f>R79</f>
        <v>0</v>
      </c>
    </row>
    <row r="84" spans="1:57" x14ac:dyDescent="0.3">
      <c r="A84" s="23" t="s">
        <v>93</v>
      </c>
      <c r="B84" s="49" t="s">
        <v>311</v>
      </c>
      <c r="C84" s="24"/>
      <c r="D84" s="16">
        <v>0.129</v>
      </c>
      <c r="E84" s="16"/>
      <c r="O84" s="36" t="str">
        <f t="shared" si="40"/>
        <v>Straw_conv</v>
      </c>
      <c r="P84" s="55"/>
      <c r="Q84" s="63">
        <f t="shared" si="41"/>
        <v>0</v>
      </c>
      <c r="R84" s="63">
        <f t="shared" si="42"/>
        <v>0.129</v>
      </c>
      <c r="S84" s="63">
        <f t="shared" ref="S84:S91" si="43">IF(E84="",0,VLOOKUP(O84,$B$12:$D$18,3,FALSE)*E84)</f>
        <v>0</v>
      </c>
      <c r="AZ84">
        <f t="shared" si="1"/>
        <v>22</v>
      </c>
      <c r="BA84" t="str">
        <f t="shared" si="2"/>
        <v>Heat_and_power_straw_conv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22</v>
      </c>
      <c r="BA85" t="str">
        <f t="shared" si="2"/>
        <v>Heat_and_power_straw_conv</v>
      </c>
      <c r="BB85" t="s">
        <v>165</v>
      </c>
      <c r="BC85" t="s">
        <v>165</v>
      </c>
      <c r="BD85" t="str">
        <f>R82</f>
        <v>EL (KWh)</v>
      </c>
      <c r="BE85" s="59">
        <f>R92</f>
        <v>0.13111100000000001</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22</v>
      </c>
      <c r="BA86" t="str">
        <f t="shared" ref="BA86:BA100" si="45">$BC$21</f>
        <v>Heat_and_power_straw_conv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22</v>
      </c>
      <c r="BA87" t="str">
        <f t="shared" si="45"/>
        <v>Heat_and_power_straw_conv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22</v>
      </c>
      <c r="BA88" t="str">
        <f t="shared" si="45"/>
        <v>Heat_and_power_straw_conv</v>
      </c>
      <c r="BB88" t="s">
        <v>170</v>
      </c>
      <c r="BC88" t="s">
        <v>170</v>
      </c>
      <c r="BD88" t="str">
        <f>S82</f>
        <v>Diesel (L)</v>
      </c>
      <c r="BE88">
        <f>E104</f>
        <v>4.7385214211152068E-3</v>
      </c>
    </row>
    <row r="89" spans="1:57" x14ac:dyDescent="0.3">
      <c r="A89" s="23" t="s">
        <v>98</v>
      </c>
      <c r="B89" s="49"/>
      <c r="C89" s="24"/>
      <c r="D89" s="16"/>
      <c r="E89" s="16"/>
      <c r="O89" s="36">
        <f t="shared" si="40"/>
        <v>0</v>
      </c>
      <c r="P89" s="55"/>
      <c r="Q89" s="63">
        <f t="shared" si="41"/>
        <v>0</v>
      </c>
      <c r="R89" s="63">
        <f t="shared" si="42"/>
        <v>0</v>
      </c>
      <c r="S89" s="63">
        <f t="shared" si="43"/>
        <v>0</v>
      </c>
      <c r="AZ89">
        <f t="shared" si="44"/>
        <v>22</v>
      </c>
      <c r="BA89" t="str">
        <f t="shared" si="45"/>
        <v>Heat_and_power_straw_conv</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f t="shared" si="44"/>
        <v>22</v>
      </c>
      <c r="BA90" t="str">
        <f t="shared" si="45"/>
        <v>Heat_and_power_straw_conv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22</v>
      </c>
      <c r="BA91" t="str">
        <f t="shared" si="45"/>
        <v>Heat_and_power_straw_conv</v>
      </c>
      <c r="BB91" t="s">
        <v>208</v>
      </c>
      <c r="BC91" t="str">
        <f>U38</f>
        <v>C_CH4</v>
      </c>
      <c r="BD91" t="s">
        <v>209</v>
      </c>
      <c r="BE91">
        <f>U39</f>
        <v>0</v>
      </c>
    </row>
    <row r="92" spans="1:57" x14ac:dyDescent="0.3">
      <c r="A92" s="31"/>
      <c r="O92" s="74" t="s">
        <v>54</v>
      </c>
      <c r="P92" s="56"/>
      <c r="Q92" s="73">
        <f>SUM(Q83:Q91)</f>
        <v>0</v>
      </c>
      <c r="R92" s="73">
        <f>SUM(R83:R91)</f>
        <v>0.13111100000000001</v>
      </c>
      <c r="S92" s="73">
        <f>SUM(S83:S91)</f>
        <v>0</v>
      </c>
      <c r="AZ92">
        <f t="shared" si="44"/>
        <v>22</v>
      </c>
      <c r="BA92" t="str">
        <f t="shared" si="45"/>
        <v>Heat_and_power_straw_conv</v>
      </c>
      <c r="BB92" t="s">
        <v>208</v>
      </c>
      <c r="BC92" t="str">
        <f>V38</f>
        <v>N_Diffust</v>
      </c>
      <c r="BD92" t="s">
        <v>209</v>
      </c>
      <c r="BE92">
        <f>V39</f>
        <v>100</v>
      </c>
    </row>
    <row r="93" spans="1:57" x14ac:dyDescent="0.3">
      <c r="AZ93">
        <f t="shared" si="44"/>
        <v>22</v>
      </c>
      <c r="BA93" t="str">
        <f t="shared" si="45"/>
        <v>Heat_and_power_straw_conv</v>
      </c>
      <c r="BB93" t="s">
        <v>208</v>
      </c>
      <c r="BC93" t="str">
        <f>W38</f>
        <v>N_N2O</v>
      </c>
      <c r="BD93" t="s">
        <v>209</v>
      </c>
      <c r="BE93">
        <f>W39</f>
        <v>0</v>
      </c>
    </row>
    <row r="94" spans="1:57" x14ac:dyDescent="0.3">
      <c r="A94" s="26" t="s">
        <v>111</v>
      </c>
      <c r="B94" s="48" t="s">
        <v>73</v>
      </c>
      <c r="C94" s="15" t="s">
        <v>112</v>
      </c>
      <c r="D94" s="15" t="s">
        <v>167</v>
      </c>
      <c r="E94" s="15" t="s">
        <v>163</v>
      </c>
      <c r="AZ94">
        <f t="shared" si="44"/>
        <v>22</v>
      </c>
      <c r="BA94" t="str">
        <f t="shared" si="45"/>
        <v>Heat_and_power_straw_conv</v>
      </c>
      <c r="BB94" t="s">
        <v>208</v>
      </c>
      <c r="BC94" t="str">
        <f>X38</f>
        <v>N_N2</v>
      </c>
      <c r="BD94" t="s">
        <v>209</v>
      </c>
      <c r="BE94">
        <f>X39</f>
        <v>0</v>
      </c>
    </row>
    <row r="95" spans="1:57" x14ac:dyDescent="0.3">
      <c r="A95" s="23" t="s">
        <v>92</v>
      </c>
      <c r="B95" s="49" t="s">
        <v>311</v>
      </c>
      <c r="C95" s="24" t="s">
        <v>113</v>
      </c>
      <c r="D95" s="16"/>
      <c r="E95" s="83">
        <f>IF(C95="","",IF(VLOOKUP(C95,'Diesel consumption for field op'!$B$4:$E$78,3,FALSE)="L / ton",((VLOOKUP(C95,'Diesel consumption for field op'!$B$4:$E$78,2,FALSE)*1.007)*(VLOOKUP(B95,$B$12:$D$18,3,FALSE)/1000)/(VLOOKUP(B95,$B$12:$Q$18,16,FALSE)/1000)),0))</f>
        <v>2.369260710557603E-3</v>
      </c>
      <c r="AZ95">
        <f t="shared" si="44"/>
        <v>22</v>
      </c>
      <c r="BA95" t="str">
        <f t="shared" si="45"/>
        <v>Heat_and_power_straw_conv</v>
      </c>
      <c r="BB95" t="s">
        <v>208</v>
      </c>
      <c r="BC95" t="str">
        <f>Y38</f>
        <v>N_NH3</v>
      </c>
      <c r="BD95" t="s">
        <v>209</v>
      </c>
      <c r="BE95">
        <f>Y39</f>
        <v>0</v>
      </c>
    </row>
    <row r="96" spans="1:57" x14ac:dyDescent="0.3">
      <c r="A96" s="23" t="s">
        <v>93</v>
      </c>
      <c r="B96" s="49" t="s">
        <v>311</v>
      </c>
      <c r="C96" s="24" t="s">
        <v>114</v>
      </c>
      <c r="D96" s="16"/>
      <c r="E96" s="83">
        <f>IF(C96="","",IF(VLOOKUP(C96,'Diesel consumption for field op'!$B$4:$E$78,3,FALSE)="L / ton",((VLOOKUP(C96,'Diesel consumption for field op'!$B$4:$E$78,2,FALSE)*1.007)*(VLOOKUP(B96,$B$12:$D$18,3,FALSE)/1000)/(VLOOKUP(B96,$B$12:$Q$18,16,FALSE)/1000)),0))</f>
        <v>5.9231517763940074E-4</v>
      </c>
      <c r="AZ96">
        <f t="shared" si="44"/>
        <v>22</v>
      </c>
      <c r="BA96" t="str">
        <f t="shared" si="45"/>
        <v>Heat_and_power_straw_conv</v>
      </c>
      <c r="BB96" t="s">
        <v>208</v>
      </c>
      <c r="BC96" t="str">
        <f>Z38</f>
        <v>N_NO3</v>
      </c>
      <c r="BD96" t="s">
        <v>209</v>
      </c>
      <c r="BE96">
        <f>Z39</f>
        <v>0</v>
      </c>
    </row>
    <row r="97" spans="1:57" x14ac:dyDescent="0.3">
      <c r="A97" s="23" t="s">
        <v>94</v>
      </c>
      <c r="B97" s="49" t="s">
        <v>311</v>
      </c>
      <c r="C97" s="24" t="s">
        <v>114</v>
      </c>
      <c r="D97" s="16"/>
      <c r="E97" s="83">
        <f>IF(C97="","",IF(VLOOKUP(C97,'Diesel consumption for field op'!$B$4:$E$78,3,FALSE)="L / ton",((VLOOKUP(C97,'Diesel consumption for field op'!$B$4:$E$78,2,FALSE)*1.007)*(VLOOKUP(B97,$B$12:$D$18,3,FALSE)/1000)/(VLOOKUP(B97,$B$12:$Q$18,16,FALSE)/1000)),0))</f>
        <v>5.9231517763940074E-4</v>
      </c>
      <c r="AZ97">
        <f t="shared" si="44"/>
        <v>22</v>
      </c>
      <c r="BA97" t="str">
        <f t="shared" si="45"/>
        <v>Heat_and_power_straw_conv</v>
      </c>
      <c r="BB97" t="s">
        <v>208</v>
      </c>
      <c r="BC97" t="str">
        <f>AA38</f>
        <v>P_Diffust</v>
      </c>
      <c r="BD97" t="s">
        <v>209</v>
      </c>
      <c r="BE97">
        <f>AA39</f>
        <v>0</v>
      </c>
    </row>
    <row r="98" spans="1:57" x14ac:dyDescent="0.3">
      <c r="A98" s="23" t="s">
        <v>95</v>
      </c>
      <c r="B98" s="49" t="s">
        <v>311</v>
      </c>
      <c r="C98" s="24" t="s">
        <v>114</v>
      </c>
      <c r="D98" s="16"/>
      <c r="E98" s="83">
        <f>IF(C98="","",IF(VLOOKUP(C98,'Diesel consumption for field op'!$B$4:$E$78,3,FALSE)="L / ton",((VLOOKUP(C98,'Diesel consumption for field op'!$B$4:$E$78,2,FALSE)*1.007)*(VLOOKUP(B98,$B$12:$D$18,3,FALSE)/1000)/(VLOOKUP(B98,$B$12:$Q$18,16,FALSE)/1000)),0))</f>
        <v>5.9231517763940074E-4</v>
      </c>
      <c r="AZ98">
        <f t="shared" si="44"/>
        <v>22</v>
      </c>
      <c r="BA98" t="str">
        <f t="shared" si="45"/>
        <v>Heat_and_power_straw_conv</v>
      </c>
      <c r="BB98" t="s">
        <v>208</v>
      </c>
      <c r="BC98" t="str">
        <f>AB38</f>
        <v>P_Vandmiljø</v>
      </c>
      <c r="BD98" t="s">
        <v>209</v>
      </c>
      <c r="BE98">
        <f>AB39</f>
        <v>0</v>
      </c>
    </row>
    <row r="99" spans="1:57" x14ac:dyDescent="0.3">
      <c r="A99" s="23" t="s">
        <v>96</v>
      </c>
      <c r="B99" s="49" t="s">
        <v>311</v>
      </c>
      <c r="C99" s="24" t="s">
        <v>126</v>
      </c>
      <c r="D99" s="16"/>
      <c r="E99" s="83">
        <f>IF(C99="","",IF(VLOOKUP(C99,'Diesel consumption for field op'!$B$4:$E$78,3,FALSE)="L / ton",((VLOOKUP(C99,'Diesel consumption for field op'!$B$4:$E$78,2,FALSE)*1.007)*(VLOOKUP(B99,$B$12:$D$18,3,FALSE)/1000)/(VLOOKUP(B99,$B$12:$Q$18,16,FALSE)/1000)),0))</f>
        <v>5.9231517763940074E-4</v>
      </c>
      <c r="AZ99">
        <f t="shared" si="44"/>
        <v>22</v>
      </c>
      <c r="BA99" t="str">
        <f t="shared" si="45"/>
        <v>Heat_and_power_straw_conv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22</v>
      </c>
      <c r="BA100" t="str">
        <f t="shared" si="45"/>
        <v>Heat_and_power_straw_conv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4.7385214211152068E-3</v>
      </c>
    </row>
    <row r="108" spans="1:57" x14ac:dyDescent="0.3">
      <c r="B108" s="101"/>
      <c r="C108" s="102" t="s">
        <v>116</v>
      </c>
      <c r="D108" s="102" t="s">
        <v>117</v>
      </c>
      <c r="E108" s="102" t="s">
        <v>118</v>
      </c>
      <c r="F108" s="102" t="s">
        <v>174</v>
      </c>
    </row>
    <row r="109" spans="1:57" x14ac:dyDescent="0.3">
      <c r="B109" s="103" t="s">
        <v>206</v>
      </c>
      <c r="C109" s="104">
        <f>Q92</f>
        <v>0</v>
      </c>
      <c r="D109" s="104">
        <f>Q79+R92+D104</f>
        <v>0.13111100000000001</v>
      </c>
      <c r="E109" s="104">
        <f>Q63+R79+S92+E104</f>
        <v>5.9149170072907795E-3</v>
      </c>
      <c r="F109" s="104">
        <f>S63</f>
        <v>2.7890457115284942E-2</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CE4C1652-08F2-464A-AAC6-15867B7F1904}">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FE4C0F6F-BB07-45B9-9BDD-EEF45FDBE893}">
          <x14:formula1>
            <xm:f>Other_tabels!$I$5:$I$12</xm:f>
          </x14:formula1>
          <xm:sqref>C43:C49</xm:sqref>
        </x14:dataValidation>
        <x14:dataValidation type="list" allowBlank="1" showInputMessage="1" showErrorMessage="1" xr:uid="{002249AA-FF40-479A-BCAE-63222889AB7C}">
          <x14:formula1>
            <xm:f>'Processed products'!$Z$5:$Z$104</xm:f>
          </x14:formula1>
          <xm:sqref>B43:B49</xm:sqref>
        </x14:dataValidation>
        <x14:dataValidation type="list" allowBlank="1" showInputMessage="1" showErrorMessage="1" xr:uid="{9834C447-D117-47CB-8C2C-422C206C49F8}">
          <x14:formula1>
            <xm:f>'Diesel consumption for field op'!$B$4:$B$78</xm:f>
          </x14:formula1>
          <xm:sqref>C95:C103</xm:sqref>
        </x14:dataValidation>
        <x14:dataValidation type="list" allowBlank="1" showInputMessage="1" showErrorMessage="1" xr:uid="{33948B4C-7D1B-4051-BA45-B9FAF1F95259}">
          <x14:formula1>
            <xm:f>Other_tabels!$X$5:$X$22</xm:f>
          </x14:formula1>
          <xm:sqref>C70:C78</xm:sqref>
        </x14:dataValidation>
        <x14:dataValidation type="list" allowBlank="1" showInputMessage="1" showErrorMessage="1" xr:uid="{56AA5E0D-A49C-4C5A-B2AC-EE8DF704647C}">
          <x14:formula1>
            <xm:f>Other_tabels!$A$5:$A$50</xm:f>
          </x14:formula1>
          <xm:sqref>C19 C21</xm:sqref>
        </x14:dataValidation>
        <x14:dataValidation type="list" allowBlank="1" showInputMessage="1" showErrorMessage="1" xr:uid="{197A24B3-0BA6-4962-BEEB-13FE670AE960}">
          <x14:formula1>
            <xm:f>Biomass_pool_output_Field_modul!$A$3:$A$100</xm:f>
          </x14:formula1>
          <xm:sqref>B12:B18</xm:sqref>
        </x14:dataValidation>
        <x14:dataValidation type="list" allowBlank="1" showInputMessage="1" showErrorMessage="1" xr:uid="{7E7CDDC1-F5AF-4E9D-B54F-7086EA26E546}">
          <x14:formula1>
            <xm:f>Other_tabels!$Q$5:$Q$13</xm:f>
          </x14:formula1>
          <xm:sqref>D54:D68</xm:sqref>
        </x14:dataValidation>
        <x14:dataValidation type="list" allowBlank="1" showInputMessage="1" showErrorMessage="1" xr:uid="{C57B0C0F-9CE9-49C4-93D4-2BF488F9D9A0}">
          <x14:formula1>
            <xm:f>Other_tabels!$V$5:$V$6</xm:f>
          </x14:formula1>
          <xm:sqref>E54:E68</xm:sqref>
        </x14:dataValidation>
        <x14:dataValidation type="list" allowBlank="1" showInputMessage="1" showErrorMessage="1" xr:uid="{65CEF378-5EAA-462A-B8B6-6D83F8B472F2}">
          <x14:formula1>
            <xm:f>'Processed products'!$B$5:$B$103</xm:f>
          </x14:formula1>
          <xm:sqref>B23:B30</xm:sqref>
        </x14:dataValidation>
        <x14:dataValidation type="list" allowBlank="1" showInputMessage="1" showErrorMessage="1" xr:uid="{3791E861-0D1E-421C-A621-445CEBAA3B49}">
          <x14:formula1>
            <xm:f>'Processed products'!$AJ$5:$AJ$239</xm:f>
          </x14:formula1>
          <xm:sqref>B33:B38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A8B1-4E82-4A8B-B8EE-68B01769E813}">
  <sheetPr>
    <tabColor theme="5" tint="0.79998168889431442"/>
  </sheetPr>
  <dimension ref="A1:BE109"/>
  <sheetViews>
    <sheetView topLeftCell="A67"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9.33203125" bestFit="1"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23</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546</v>
      </c>
      <c r="C5" s="225"/>
      <c r="E5" s="10"/>
      <c r="F5" s="10">
        <v>1</v>
      </c>
      <c r="G5" s="10"/>
      <c r="H5" s="10"/>
      <c r="I5" s="10"/>
      <c r="J5" s="10">
        <v>1</v>
      </c>
      <c r="K5" s="10">
        <v>1</v>
      </c>
      <c r="L5" s="10">
        <v>1</v>
      </c>
      <c r="M5" s="10">
        <v>1</v>
      </c>
    </row>
    <row r="6" spans="1:24" x14ac:dyDescent="0.3">
      <c r="A6" s="20" t="s">
        <v>3</v>
      </c>
      <c r="B6" s="224" t="s">
        <v>542</v>
      </c>
      <c r="C6" s="225"/>
    </row>
    <row r="7" spans="1:24" ht="14.4" customHeight="1" x14ac:dyDescent="0.3">
      <c r="A7" s="218" t="s">
        <v>53</v>
      </c>
      <c r="B7" s="219" t="s">
        <v>543</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311</v>
      </c>
      <c r="C12" s="34" t="s">
        <v>33</v>
      </c>
      <c r="D12" s="11">
        <v>1</v>
      </c>
      <c r="Q12" s="66">
        <f>(IF($B12="","0",VLOOKUP($B12,Biomass_pool_output_Field_modul!$A$3:$G$100,7,FALSE)))</f>
        <v>850.05419244301197</v>
      </c>
      <c r="R12" s="55"/>
      <c r="S12" s="34">
        <f>(IF($B12="","0",VLOOKUP($B12,Biomass_pool_output_Field_modul!$A$3:$F$100,2,FALSE)))*D12</f>
        <v>450</v>
      </c>
      <c r="T12" s="34">
        <f>(IF($B12="","0",VLOOKUP($B12,Biomass_pool_output_Field_modul!$A$3:$F$100,3,FALSE)))*D12</f>
        <v>6.5171805068514397</v>
      </c>
      <c r="U12" s="34">
        <f>(IF($B12="","0",VLOOKUP($B12,Biomass_pool_output_Field_modul!$A$3:$F$100,4,FALSE)))*D12</f>
        <v>0.90014256800446502</v>
      </c>
      <c r="V12" s="34">
        <f>(IF($B12="","0",VLOOKUP($B12,Biomass_pool_output_Field_modul!$A$3:$F$100,5,FALSE)))*D12</f>
        <v>16.3043607236127</v>
      </c>
      <c r="W12" s="34">
        <f>(IF($B12="","0",VLOOKUP($B12,Biomass_pool_output_Field_modul!$A$3:$F$100,6,FALSE)))*D12</f>
        <v>18.237659713728799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850.05419244301197</v>
      </c>
      <c r="R20" s="55"/>
      <c r="S20" s="34">
        <f>SUM(S12:S18)</f>
        <v>450</v>
      </c>
      <c r="T20" s="34">
        <f>SUM(T12:T18)</f>
        <v>6.5171805068514397</v>
      </c>
      <c r="U20" s="34">
        <f>SUM(U12:U18)</f>
        <v>0.90014256800446502</v>
      </c>
      <c r="V20" s="34">
        <f t="shared" ref="V20:W20" si="0">SUM(V12:V18)</f>
        <v>16.3043607236127</v>
      </c>
      <c r="W20" s="34">
        <f t="shared" si="0"/>
        <v>18.237659713728799</v>
      </c>
      <c r="BB20" t="str">
        <f>A4</f>
        <v>ID-nummer</v>
      </c>
      <c r="BC20">
        <f>B4</f>
        <v>23</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Boiler_private_straw_conv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23</v>
      </c>
      <c r="BA22" t="str">
        <f t="shared" ref="BA22:BA85" si="2">$BC$21</f>
        <v>Boiler_private_straw_conv</v>
      </c>
      <c r="BB22" t="s">
        <v>73</v>
      </c>
      <c r="BC22" t="str">
        <f t="shared" ref="BC22" si="3">$B$12</f>
        <v>Straw_conv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23</v>
      </c>
      <c r="BA23" t="str">
        <f t="shared" si="2"/>
        <v>Boiler_private_straw_conv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23</v>
      </c>
      <c r="BA24" t="str">
        <f t="shared" si="2"/>
        <v>Boiler_private_straw_conv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23</v>
      </c>
      <c r="BA25" t="str">
        <f t="shared" si="2"/>
        <v>Boiler_private_straw_conv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23</v>
      </c>
      <c r="BA26" t="str">
        <f t="shared" si="2"/>
        <v>Boiler_private_straw_conv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23</v>
      </c>
      <c r="BA27" t="str">
        <f t="shared" si="2"/>
        <v>Boiler_private_straw_conv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23</v>
      </c>
      <c r="BA28" t="str">
        <f t="shared" si="2"/>
        <v>Boiler_private_straw_conv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23</v>
      </c>
      <c r="BA29" t="str">
        <f t="shared" si="2"/>
        <v>Boiler_private_straw_conv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23</v>
      </c>
      <c r="BA30" t="str">
        <f t="shared" si="2"/>
        <v>Boiler_private_straw_conv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23</v>
      </c>
      <c r="BA31" t="str">
        <f t="shared" si="2"/>
        <v>Boiler_private_straw_conv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23</v>
      </c>
      <c r="BA32" t="str">
        <f t="shared" si="2"/>
        <v>Boiler_private_straw_conv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23</v>
      </c>
      <c r="BA33" t="str">
        <f t="shared" si="2"/>
        <v>Boiler_private_straw_conv</v>
      </c>
      <c r="BB33" t="s">
        <v>171</v>
      </c>
      <c r="BC33">
        <f>$B$27</f>
        <v>0</v>
      </c>
      <c r="BD33" t="str">
        <f t="shared" si="17"/>
        <v>Kg</v>
      </c>
      <c r="BE33" s="81">
        <f t="shared" si="18"/>
        <v>0</v>
      </c>
    </row>
    <row r="34" spans="1:57" x14ac:dyDescent="0.3">
      <c r="A34" s="23" t="s">
        <v>153</v>
      </c>
      <c r="B34" s="24" t="s">
        <v>532</v>
      </c>
      <c r="C34" s="34" t="s">
        <v>33</v>
      </c>
      <c r="D34" s="65">
        <v>6.3299999999999995E-2</v>
      </c>
      <c r="E34" s="34" t="str">
        <f>IF(B34="","",VLOOKUP(B34,'Processed products'!$AJ$5:$AM$239,2,FALSE))</f>
        <v>Bottom_ash_conv</v>
      </c>
      <c r="F34" s="34" t="str">
        <f>IF(B34="","",VLOOKUP(B34,'Processed products'!$AJ$5:$AM$239,3,FALSE))</f>
        <v>Ash_conv</v>
      </c>
      <c r="G34" s="34" t="str">
        <f>IF(B34="","",VLOOKUP(B34,'Processed products'!$AJ$5:$AM$239,4,FALSE))</f>
        <v>Field_application</v>
      </c>
      <c r="I34" s="76">
        <v>0</v>
      </c>
      <c r="J34" s="76">
        <v>0</v>
      </c>
      <c r="K34" s="76">
        <v>0.86712328767123337</v>
      </c>
      <c r="L34" s="76">
        <v>0.86712328767123337</v>
      </c>
      <c r="M34" s="76">
        <v>0</v>
      </c>
      <c r="O34" s="64">
        <f t="shared" si="20"/>
        <v>6.3299999999999995E-2</v>
      </c>
      <c r="P34" s="59"/>
      <c r="Q34" s="66">
        <f>(IF($B34="","",VLOOKUP($B34,'Processed products'!AJ5:AN239,5,FALSE)))</f>
        <v>980</v>
      </c>
      <c r="AK34" s="42">
        <f>IF($D34="","",(S20*I34))</f>
        <v>0</v>
      </c>
      <c r="AL34" s="42">
        <f>IF($D34="","",(T20*J34))</f>
        <v>0</v>
      </c>
      <c r="AM34" s="42">
        <f>IF($D34="","",(U20*K34))</f>
        <v>0.78053458294085842</v>
      </c>
      <c r="AN34" s="42">
        <f>IF($D34="","",(V20*L34))</f>
        <v>14.137890874036774</v>
      </c>
      <c r="AO34" s="42">
        <f>IF($D34="","",(W20*M34))</f>
        <v>0</v>
      </c>
      <c r="AQ34" s="62">
        <f t="shared" si="21"/>
        <v>0</v>
      </c>
      <c r="AR34" s="62">
        <f t="shared" si="21"/>
        <v>0</v>
      </c>
      <c r="AS34" s="62">
        <f t="shared" si="21"/>
        <v>12.330720109650214</v>
      </c>
      <c r="AT34" s="62">
        <f t="shared" si="21"/>
        <v>223.34740717277688</v>
      </c>
      <c r="AU34" s="62">
        <f t="shared" si="21"/>
        <v>0</v>
      </c>
      <c r="AZ34">
        <f t="shared" si="1"/>
        <v>23</v>
      </c>
      <c r="BA34" t="str">
        <f t="shared" si="2"/>
        <v>Boiler_private_straw_conv</v>
      </c>
      <c r="BB34" t="s">
        <v>171</v>
      </c>
      <c r="BC34">
        <f>$B$28</f>
        <v>0</v>
      </c>
      <c r="BD34" t="str">
        <f t="shared" si="17"/>
        <v>Kg</v>
      </c>
      <c r="BE34" s="81">
        <f t="shared" si="18"/>
        <v>0</v>
      </c>
    </row>
    <row r="35" spans="1:57" ht="15" thickBot="1" x14ac:dyDescent="0.35">
      <c r="A35" s="23" t="s">
        <v>154</v>
      </c>
      <c r="B35" s="24"/>
      <c r="C35" s="34" t="s">
        <v>33</v>
      </c>
      <c r="D35" s="65"/>
      <c r="E35" s="34"/>
      <c r="F35" s="34" t="str">
        <f>IF(B35="","",VLOOKUP(B35,'Processed products'!$AJ$5:$AM$239,3,FALSE))</f>
        <v/>
      </c>
      <c r="G35" s="34" t="str">
        <f>IF(B35="","",VLOOKUP(B35,'Processed products'!$AJ$5:$AM$239,4,FALSE))</f>
        <v/>
      </c>
      <c r="H35" s="59"/>
      <c r="I35" s="76">
        <v>0</v>
      </c>
      <c r="J35" s="76">
        <v>0</v>
      </c>
      <c r="K35" s="76">
        <v>0</v>
      </c>
      <c r="L35" s="76">
        <v>0</v>
      </c>
      <c r="M35" s="76">
        <v>0</v>
      </c>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23</v>
      </c>
      <c r="BA35" t="str">
        <f t="shared" si="2"/>
        <v>Boiler_private_straw_conv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23</v>
      </c>
      <c r="BA36" t="str">
        <f t="shared" si="2"/>
        <v>Boiler_private_straw_conv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23</v>
      </c>
      <c r="BA37" t="str">
        <f t="shared" si="2"/>
        <v>Boiler_private_straw_conv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23</v>
      </c>
      <c r="BA38" t="str">
        <f t="shared" si="2"/>
        <v>Boiler_private_straw_conv</v>
      </c>
      <c r="BB38" t="s">
        <v>172</v>
      </c>
      <c r="BC38">
        <f t="shared" si="22"/>
        <v>0</v>
      </c>
      <c r="BD38" t="str">
        <f>$AR$22</f>
        <v>N g/kg</v>
      </c>
      <c r="BE38" s="40" t="str">
        <f>AR33</f>
        <v/>
      </c>
    </row>
    <row r="39" spans="1:57" x14ac:dyDescent="0.3">
      <c r="A39" s="23" t="s">
        <v>125</v>
      </c>
      <c r="B39" s="90" t="s">
        <v>192</v>
      </c>
      <c r="C39" s="34" t="s">
        <v>33</v>
      </c>
      <c r="D39" s="65">
        <v>0.93669999999999998</v>
      </c>
      <c r="E39" s="34" t="s">
        <v>205</v>
      </c>
      <c r="F39" s="34" t="s">
        <v>205</v>
      </c>
      <c r="G39" s="34" t="s">
        <v>205</v>
      </c>
      <c r="I39" s="76">
        <v>1</v>
      </c>
      <c r="J39" s="76">
        <v>1</v>
      </c>
      <c r="K39" s="76">
        <v>0.13287671232876663</v>
      </c>
      <c r="L39" s="76">
        <v>0.13287671232876663</v>
      </c>
      <c r="M39" s="76">
        <v>1</v>
      </c>
      <c r="O39" s="64">
        <f>D39*$D$20</f>
        <v>0.93669999999999998</v>
      </c>
      <c r="P39" s="59"/>
      <c r="Q39" s="91" t="s">
        <v>129</v>
      </c>
      <c r="S39" s="95">
        <v>100</v>
      </c>
      <c r="T39" s="96">
        <v>0</v>
      </c>
      <c r="U39" s="97">
        <v>0</v>
      </c>
      <c r="V39" s="95">
        <v>100</v>
      </c>
      <c r="W39" s="96">
        <v>0</v>
      </c>
      <c r="X39" s="96">
        <v>0</v>
      </c>
      <c r="Y39" s="96">
        <v>0</v>
      </c>
      <c r="Z39" s="97">
        <v>0</v>
      </c>
      <c r="AA39" s="95">
        <v>0</v>
      </c>
      <c r="AB39" s="97">
        <v>100</v>
      </c>
      <c r="AC39" s="95">
        <v>0</v>
      </c>
      <c r="AD39" s="97">
        <v>100</v>
      </c>
      <c r="AK39" s="42">
        <f>IF($D39="","",(S20*I39))</f>
        <v>450</v>
      </c>
      <c r="AL39" s="42">
        <f>IF($D39="","",(T20*J39))</f>
        <v>6.5171805068514397</v>
      </c>
      <c r="AM39" s="42">
        <f>IF($D39="","",(U20*K39))</f>
        <v>0.11960798506360655</v>
      </c>
      <c r="AN39" s="42">
        <f>IF($D39="","",(V20*L39))</f>
        <v>2.1664698495759263</v>
      </c>
      <c r="AO39" s="42">
        <f>IF($D39="","",(W20*M39))</f>
        <v>18.237659713728799</v>
      </c>
      <c r="AQ39" s="62">
        <f t="shared" si="21"/>
        <v>480.40994982384973</v>
      </c>
      <c r="AR39" s="62">
        <f t="shared" si="21"/>
        <v>6.9575963561988265</v>
      </c>
      <c r="AS39" s="62">
        <f t="shared" si="21"/>
        <v>0.12769081356208664</v>
      </c>
      <c r="AT39" s="62">
        <f t="shared" si="21"/>
        <v>2.3128748260658978</v>
      </c>
      <c r="AU39" s="62">
        <f t="shared" si="21"/>
        <v>19.47011819550422</v>
      </c>
      <c r="AZ39">
        <f t="shared" si="1"/>
        <v>23</v>
      </c>
      <c r="BA39" t="str">
        <f t="shared" si="2"/>
        <v>Boiler_private_straw_conv</v>
      </c>
      <c r="BB39" t="s">
        <v>172</v>
      </c>
      <c r="BC39">
        <f t="shared" si="22"/>
        <v>0</v>
      </c>
      <c r="BD39" s="40" t="str">
        <f>$AS$22</f>
        <v>P g/kg</v>
      </c>
      <c r="BE39" s="40" t="str">
        <f>AS33</f>
        <v/>
      </c>
    </row>
    <row r="40" spans="1:57" x14ac:dyDescent="0.3">
      <c r="A40" s="23" t="s">
        <v>104</v>
      </c>
      <c r="B40" s="14"/>
      <c r="C40" s="34" t="s">
        <v>33</v>
      </c>
      <c r="D40" s="63">
        <f>SUM(D30,D33:D39)</f>
        <v>1</v>
      </c>
      <c r="E40" s="59"/>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6.5171805068514397</v>
      </c>
      <c r="AM40" s="42">
        <f t="shared" si="24"/>
        <v>0.90014256800446502</v>
      </c>
      <c r="AN40" s="42">
        <f t="shared" si="24"/>
        <v>16.3043607236127</v>
      </c>
      <c r="AO40" s="42">
        <f t="shared" si="24"/>
        <v>18.237659713728799</v>
      </c>
      <c r="AZ40">
        <f t="shared" si="1"/>
        <v>23</v>
      </c>
      <c r="BA40" t="str">
        <f t="shared" si="2"/>
        <v>Boiler_private_straw_conv</v>
      </c>
      <c r="BB40" t="s">
        <v>172</v>
      </c>
      <c r="BC40">
        <f t="shared" si="22"/>
        <v>0</v>
      </c>
      <c r="BD40" t="str">
        <f>$AT$22</f>
        <v>K g/kg</v>
      </c>
      <c r="BE40" s="40" t="str">
        <f>AT33</f>
        <v/>
      </c>
    </row>
    <row r="41" spans="1:57" x14ac:dyDescent="0.3">
      <c r="C41" s="31"/>
      <c r="H41" s="226" t="s">
        <v>166</v>
      </c>
      <c r="I41" s="226"/>
      <c r="AJ41" s="43" t="s">
        <v>60</v>
      </c>
      <c r="AK41" s="62">
        <f>AK30+AK40</f>
        <v>450</v>
      </c>
      <c r="AL41" s="62">
        <f>AL30+AL40</f>
        <v>6.5171805068514397</v>
      </c>
      <c r="AM41" s="62">
        <f>AM30+AM40</f>
        <v>0.90014256800446502</v>
      </c>
      <c r="AN41" s="62">
        <f>AN30+AN40</f>
        <v>16.3043607236127</v>
      </c>
      <c r="AO41" s="62">
        <f>AO30+AO40</f>
        <v>18.237659713728799</v>
      </c>
      <c r="AQ41" s="40"/>
      <c r="AZ41">
        <f t="shared" si="1"/>
        <v>23</v>
      </c>
      <c r="BA41" t="str">
        <f t="shared" si="2"/>
        <v>Boiler_private_straw_conv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23</v>
      </c>
      <c r="BA42" t="str">
        <f t="shared" si="2"/>
        <v>Boiler_private_straw_conv</v>
      </c>
      <c r="BB42" t="s">
        <v>172</v>
      </c>
      <c r="BC42" t="str">
        <f>$B$34</f>
        <v>Bottom_straw_ash_conv</v>
      </c>
      <c r="BD42" t="str">
        <f>C34</f>
        <v>Kg</v>
      </c>
      <c r="BE42" s="81">
        <f>O34</f>
        <v>6.3299999999999995E-2</v>
      </c>
    </row>
    <row r="43" spans="1:57" x14ac:dyDescent="0.3">
      <c r="A43" s="23" t="s">
        <v>24</v>
      </c>
      <c r="B43" s="65" t="s">
        <v>123</v>
      </c>
      <c r="C43" s="65" t="s">
        <v>66</v>
      </c>
      <c r="D43" s="63">
        <f>IF(C43="KWh",$AO$39*Other_tabels!$AI$5,IF(C43="MJ",$AO$39,0))</f>
        <v>18.237659713728799</v>
      </c>
      <c r="E43" s="61"/>
      <c r="F43" s="63">
        <f>D43*(E43/100)</f>
        <v>0</v>
      </c>
      <c r="G43" s="61">
        <v>79.83</v>
      </c>
      <c r="H43" s="63" t="str">
        <f>IF(C43="KWh",((D43-F43)*(G43/100)),"")</f>
        <v/>
      </c>
      <c r="I43" s="63">
        <f>IF(C43="MJ",((D43-F43)*(G43/100)),"")</f>
        <v>14.5591237494697</v>
      </c>
      <c r="AE43" s="40"/>
      <c r="AS43" s="40"/>
      <c r="AZ43">
        <f t="shared" si="1"/>
        <v>23</v>
      </c>
      <c r="BA43" t="str">
        <f t="shared" si="2"/>
        <v>Boiler_private_straw_conv</v>
      </c>
      <c r="BB43" t="s">
        <v>172</v>
      </c>
      <c r="BC43" t="str">
        <f t="shared" ref="BC43:BC47" si="25">$B$34</f>
        <v>Bottom_straw_ash_conv</v>
      </c>
      <c r="BD43" t="str">
        <f>$AQ$22</f>
        <v>C g/kg</v>
      </c>
      <c r="BE43" s="40">
        <f>AQ34</f>
        <v>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23</v>
      </c>
      <c r="BA44" t="str">
        <f t="shared" si="2"/>
        <v>Boiler_private_straw_conv</v>
      </c>
      <c r="BB44" t="s">
        <v>172</v>
      </c>
      <c r="BC44" t="str">
        <f t="shared" si="25"/>
        <v>Bottom_straw_ash_conv</v>
      </c>
      <c r="BD44" t="str">
        <f>$AR$22</f>
        <v>N g/kg</v>
      </c>
      <c r="BE44" s="40">
        <f>AR34</f>
        <v>0</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23</v>
      </c>
      <c r="BA45" t="str">
        <f t="shared" si="2"/>
        <v>Boiler_private_straw_conv</v>
      </c>
      <c r="BB45" t="s">
        <v>172</v>
      </c>
      <c r="BC45" t="str">
        <f t="shared" si="25"/>
        <v>Bottom_straw_ash_conv</v>
      </c>
      <c r="BD45" s="40" t="str">
        <f>$AS$22</f>
        <v>P g/kg</v>
      </c>
      <c r="BE45" s="40">
        <f>AS34</f>
        <v>12.330720109650214</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23</v>
      </c>
      <c r="BA46" t="str">
        <f t="shared" si="2"/>
        <v>Boiler_private_straw_conv</v>
      </c>
      <c r="BB46" t="s">
        <v>172</v>
      </c>
      <c r="BC46" t="str">
        <f t="shared" si="25"/>
        <v>Bottom_straw_ash_conv</v>
      </c>
      <c r="BD46" t="str">
        <f>$AT$22</f>
        <v>K g/kg</v>
      </c>
      <c r="BE46" s="40">
        <f>AT34</f>
        <v>223.34740717277688</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23</v>
      </c>
      <c r="BA47" t="str">
        <f t="shared" si="2"/>
        <v>Boiler_private_straw_conv</v>
      </c>
      <c r="BB47" t="s">
        <v>172</v>
      </c>
      <c r="BC47" t="str">
        <f t="shared" si="25"/>
        <v>Bottom_straw_ash_conv</v>
      </c>
      <c r="BD47" t="str">
        <f>$AU$22</f>
        <v>BE MJ/kg</v>
      </c>
      <c r="BE47" s="40">
        <f>AU34</f>
        <v>0</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23</v>
      </c>
      <c r="BA48" t="str">
        <f t="shared" si="2"/>
        <v>Boiler_private_straw_conv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23</v>
      </c>
      <c r="BA49" t="str">
        <f t="shared" si="2"/>
        <v>Boiler_private_straw_conv</v>
      </c>
      <c r="BB49" t="s">
        <v>172</v>
      </c>
      <c r="BC49">
        <f t="shared" ref="BC49:BC53" si="29">$B$35</f>
        <v>0</v>
      </c>
      <c r="BD49" t="str">
        <f>$AQ$22</f>
        <v>C g/kg</v>
      </c>
      <c r="BE49" s="40" t="str">
        <f>AQ35</f>
        <v/>
      </c>
    </row>
    <row r="50" spans="1:57" x14ac:dyDescent="0.3">
      <c r="A50" s="23" t="s">
        <v>54</v>
      </c>
      <c r="B50" s="30"/>
      <c r="D50" s="40"/>
      <c r="F50" s="40"/>
      <c r="H50" s="63">
        <f>SUM(H43:H49)</f>
        <v>0</v>
      </c>
      <c r="I50" s="63">
        <f>SUM(I43:I49)</f>
        <v>14.5591237494697</v>
      </c>
      <c r="AS50" s="40"/>
      <c r="AZ50">
        <f t="shared" si="1"/>
        <v>23</v>
      </c>
      <c r="BA50" t="str">
        <f t="shared" si="2"/>
        <v>Boiler_private_straw_conv</v>
      </c>
      <c r="BB50" t="s">
        <v>172</v>
      </c>
      <c r="BC50">
        <f t="shared" si="29"/>
        <v>0</v>
      </c>
      <c r="BD50" t="str">
        <f>$AR$22</f>
        <v>N g/kg</v>
      </c>
      <c r="BE50" s="40" t="str">
        <f>AR35</f>
        <v/>
      </c>
    </row>
    <row r="51" spans="1:57" x14ac:dyDescent="0.3">
      <c r="AR51" s="40"/>
      <c r="AS51" s="40"/>
      <c r="AZ51">
        <f t="shared" si="1"/>
        <v>23</v>
      </c>
      <c r="BA51" t="str">
        <f t="shared" si="2"/>
        <v>Boiler_private_straw_conv</v>
      </c>
      <c r="BB51" t="s">
        <v>172</v>
      </c>
      <c r="BC51">
        <f t="shared" si="29"/>
        <v>0</v>
      </c>
      <c r="BD51" s="40" t="str">
        <f>$AS$22</f>
        <v>P g/kg</v>
      </c>
      <c r="BE51" s="40" t="str">
        <f>AS35</f>
        <v/>
      </c>
    </row>
    <row r="52" spans="1:57" ht="17.399999999999999" x14ac:dyDescent="0.3">
      <c r="A52" s="37" t="s">
        <v>119</v>
      </c>
      <c r="O52" s="37" t="s">
        <v>102</v>
      </c>
      <c r="P52" s="37"/>
      <c r="AS52" s="40"/>
      <c r="AZ52">
        <f t="shared" si="1"/>
        <v>23</v>
      </c>
      <c r="BA52" t="str">
        <f t="shared" si="2"/>
        <v>Boiler_private_straw_conv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23</v>
      </c>
      <c r="BA53" t="str">
        <f t="shared" si="2"/>
        <v>Boiler_private_straw_conv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1.2508614267804864E-3</v>
      </c>
      <c r="R54" s="63">
        <f t="shared" ref="R54:R62" si="30">IF(O54="","0",SUMPRODUCT(($D$54:$D$67=O54)*$K$54:$K$67))</f>
        <v>6.2543071339024314E-3</v>
      </c>
      <c r="S54" s="63">
        <f>IF(O54="Traktor",0,(R54*VLOOKUP(O54,Other_tabels!Q5:T13,2,FALSE))/1000)</f>
        <v>0</v>
      </c>
      <c r="AR54" s="81"/>
      <c r="AS54" s="40"/>
      <c r="AZ54">
        <f t="shared" si="1"/>
        <v>23</v>
      </c>
      <c r="BA54" t="str">
        <f t="shared" si="2"/>
        <v>Boiler_private_straw_conv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23</v>
      </c>
      <c r="BA55" t="str">
        <f t="shared" si="2"/>
        <v>Boiler_private_straw_conv</v>
      </c>
      <c r="BB55" t="s">
        <v>172</v>
      </c>
      <c r="BC55">
        <f t="shared" ref="BC55:BC59" si="32">$B$36</f>
        <v>0</v>
      </c>
      <c r="BD55" t="str">
        <f>$AQ$22</f>
        <v>C g/kg</v>
      </c>
      <c r="BE55" s="40" t="str">
        <f>AQ36</f>
        <v/>
      </c>
    </row>
    <row r="56" spans="1:57" x14ac:dyDescent="0.3">
      <c r="A56" s="23" t="s">
        <v>36</v>
      </c>
      <c r="B56" s="49" t="s">
        <v>311</v>
      </c>
      <c r="C56" s="24">
        <v>5</v>
      </c>
      <c r="D56" s="16" t="s">
        <v>48</v>
      </c>
      <c r="E56" s="16" t="s">
        <v>16</v>
      </c>
      <c r="F56" s="10">
        <v>6.3299999999999992</v>
      </c>
      <c r="G56" t="s">
        <v>544</v>
      </c>
      <c r="K56" s="63">
        <f t="shared" si="31"/>
        <v>3.7232920302456869E-4</v>
      </c>
      <c r="L56" s="63">
        <f>IF(E56="Diesel",VLOOKUP(D56,Other_tabels!$Q$5:$T$13,2,FALSE)*K56,0)</f>
        <v>7.4465840604913747E-5</v>
      </c>
      <c r="O56" s="36" t="str">
        <f>Other_tabels!Q7</f>
        <v>Lastbil 10-20 T</v>
      </c>
      <c r="P56" s="55"/>
      <c r="Q56" s="63" cm="1">
        <f t="array" ref="Q56">SUMPRODUCT(($D$54:$D$67=O56)*$L$54:$L$67)</f>
        <v>0</v>
      </c>
      <c r="R56" s="63">
        <f t="shared" si="30"/>
        <v>0</v>
      </c>
      <c r="S56" s="63">
        <f>IF(O56="Traktor",0,(R56*VLOOKUP(O56,Other_tabels!Q7:T15,2,FALSE))/1000)</f>
        <v>0</v>
      </c>
      <c r="AS56" s="40"/>
      <c r="AZ56">
        <f t="shared" si="1"/>
        <v>23</v>
      </c>
      <c r="BA56" t="str">
        <f t="shared" si="2"/>
        <v>Boiler_private_straw_conv</v>
      </c>
      <c r="BB56" t="s">
        <v>172</v>
      </c>
      <c r="BC56">
        <f t="shared" si="32"/>
        <v>0</v>
      </c>
      <c r="BD56" t="str">
        <f>$AR$22</f>
        <v>N g/kg</v>
      </c>
      <c r="BE56" s="40" t="str">
        <f>AR36</f>
        <v/>
      </c>
    </row>
    <row r="57" spans="1:57" x14ac:dyDescent="0.3">
      <c r="A57" s="23" t="s">
        <v>37</v>
      </c>
      <c r="B57" s="49" t="s">
        <v>311</v>
      </c>
      <c r="C57" s="24">
        <v>5</v>
      </c>
      <c r="D57" s="16" t="s">
        <v>48</v>
      </c>
      <c r="E57" s="16" t="s">
        <v>16</v>
      </c>
      <c r="F57" s="10">
        <v>100</v>
      </c>
      <c r="K57" s="63">
        <f t="shared" si="31"/>
        <v>5.8819779308778627E-3</v>
      </c>
      <c r="L57" s="63">
        <f>IF(E57="Diesel",VLOOKUP(D57,Other_tabels!$Q$5:$T$13,2,FALSE)*K57,0)</f>
        <v>1.1763955861755727E-3</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23</v>
      </c>
      <c r="BA57" t="str">
        <f t="shared" si="2"/>
        <v>Boiler_private_straw_conv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23</v>
      </c>
      <c r="BA58" t="str">
        <f t="shared" si="2"/>
        <v>Boiler_private_straw_conv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23</v>
      </c>
      <c r="BA59" t="str">
        <f t="shared" si="2"/>
        <v>Boiler_private_straw_conv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23</v>
      </c>
      <c r="BA60" t="str">
        <f t="shared" si="2"/>
        <v>Boiler_private_straw_conv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23</v>
      </c>
      <c r="BA61" t="str">
        <f t="shared" si="2"/>
        <v>Boiler_private_straw_conv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23</v>
      </c>
      <c r="BA62" t="str">
        <f t="shared" si="2"/>
        <v>Boiler_private_straw_conv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1.2508614267804864E-3</v>
      </c>
      <c r="R63" s="72"/>
      <c r="S63" s="73">
        <f t="shared" ref="S63" si="34">SUM(S54:S62)</f>
        <v>0</v>
      </c>
      <c r="AR63" s="40"/>
      <c r="AS63" s="40"/>
      <c r="AZ63">
        <f t="shared" si="1"/>
        <v>23</v>
      </c>
      <c r="BA63" t="str">
        <f t="shared" si="2"/>
        <v>Boiler_private_straw_conv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23</v>
      </c>
      <c r="BA64" t="str">
        <f t="shared" si="2"/>
        <v>Boiler_private_straw_conv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23</v>
      </c>
      <c r="BA65" t="str">
        <f t="shared" si="2"/>
        <v>Boiler_private_straw_conv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23</v>
      </c>
      <c r="BA66" t="str">
        <f t="shared" si="2"/>
        <v>Boiler_private_straw_conv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23</v>
      </c>
      <c r="BA67" t="str">
        <f t="shared" si="2"/>
        <v>Boiler_private_straw_conv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23</v>
      </c>
      <c r="BA68" t="str">
        <f t="shared" si="2"/>
        <v>Boiler_private_straw_conv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23</v>
      </c>
      <c r="BA69" t="str">
        <f t="shared" si="2"/>
        <v>Boiler_private_straw_conv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23</v>
      </c>
      <c r="BA70" t="str">
        <f t="shared" si="2"/>
        <v>Boiler_private_straw_conv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23</v>
      </c>
      <c r="BA71" t="str">
        <f t="shared" si="2"/>
        <v>Boiler_private_straw_conv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23</v>
      </c>
      <c r="BA72" t="str">
        <f t="shared" si="2"/>
        <v>Boiler_private_straw_conv</v>
      </c>
      <c r="BB72" t="s">
        <v>125</v>
      </c>
      <c r="BC72" t="str">
        <f>$B$39</f>
        <v>Diffuse tab eller gastab</v>
      </c>
      <c r="BD72" t="str">
        <f>C39</f>
        <v>Kg</v>
      </c>
      <c r="BE72" s="81">
        <f>O39</f>
        <v>0.93669999999999998</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23</v>
      </c>
      <c r="BA73" t="str">
        <f t="shared" si="2"/>
        <v>Boiler_private_straw_conv</v>
      </c>
      <c r="BB73" t="s">
        <v>125</v>
      </c>
      <c r="BC73" t="str">
        <f t="shared" ref="BC73:BC77" si="39">$B$39</f>
        <v>Diffuse tab eller gastab</v>
      </c>
      <c r="BD73" t="str">
        <f>$AQ$22</f>
        <v>C g/kg</v>
      </c>
      <c r="BE73" s="40">
        <f>AQ39</f>
        <v>480.40994982384973</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23</v>
      </c>
      <c r="BA74" t="str">
        <f t="shared" si="2"/>
        <v>Boiler_private_straw_conv</v>
      </c>
      <c r="BB74" t="s">
        <v>125</v>
      </c>
      <c r="BC74" t="str">
        <f t="shared" si="39"/>
        <v>Diffuse tab eller gastab</v>
      </c>
      <c r="BD74" t="str">
        <f>$AR$22</f>
        <v>N g/kg</v>
      </c>
      <c r="BE74" s="40">
        <f>AR39</f>
        <v>6.9575963561988265</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23</v>
      </c>
      <c r="BA75" t="str">
        <f t="shared" si="2"/>
        <v>Boiler_private_straw_conv</v>
      </c>
      <c r="BB75" t="s">
        <v>125</v>
      </c>
      <c r="BC75" t="str">
        <f t="shared" si="39"/>
        <v>Diffuse tab eller gastab</v>
      </c>
      <c r="BD75" t="str">
        <f>$AS$22</f>
        <v>P g/kg</v>
      </c>
      <c r="BE75" s="40">
        <f>AS39</f>
        <v>0.12769081356208664</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23</v>
      </c>
      <c r="BA76" t="str">
        <f t="shared" si="2"/>
        <v>Boiler_private_straw_conv</v>
      </c>
      <c r="BB76" t="s">
        <v>125</v>
      </c>
      <c r="BC76" t="str">
        <f t="shared" si="39"/>
        <v>Diffuse tab eller gastab</v>
      </c>
      <c r="BD76" t="str">
        <f>$AT$22</f>
        <v>K g/kg</v>
      </c>
      <c r="BE76" s="40">
        <f>AT39</f>
        <v>2.3128748260658978</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23</v>
      </c>
      <c r="BA77" t="str">
        <f t="shared" si="2"/>
        <v>Boiler_private_straw_conv</v>
      </c>
      <c r="BB77" t="s">
        <v>125</v>
      </c>
      <c r="BC77" t="str">
        <f t="shared" si="39"/>
        <v>Diffuse tab eller gastab</v>
      </c>
      <c r="BD77" t="str">
        <f>$AU$22</f>
        <v>BE MJ/kg</v>
      </c>
      <c r="BE77" s="40">
        <f>AU39</f>
        <v>19.47011819550422</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23</v>
      </c>
      <c r="BA78" t="str">
        <f t="shared" si="2"/>
        <v>Boiler_private_straw_conv</v>
      </c>
      <c r="BB78" t="s">
        <v>162</v>
      </c>
      <c r="BC78" t="s">
        <v>162</v>
      </c>
      <c r="BD78" t="str">
        <f>I42</f>
        <v>Heat (MJ)</v>
      </c>
      <c r="BE78" s="59">
        <f>I50</f>
        <v>14.5591237494697</v>
      </c>
    </row>
    <row r="79" spans="1:57" x14ac:dyDescent="0.3">
      <c r="O79" s="74" t="s">
        <v>54</v>
      </c>
      <c r="P79" s="56"/>
      <c r="Q79" s="73">
        <f>SUM(Q70:Q78)</f>
        <v>0</v>
      </c>
      <c r="R79" s="73">
        <f>SUM(R70:R78)</f>
        <v>0</v>
      </c>
      <c r="AS79" s="59"/>
      <c r="AZ79">
        <f t="shared" si="1"/>
        <v>23</v>
      </c>
      <c r="BA79" t="str">
        <f t="shared" si="2"/>
        <v>Boiler_private_straw_conv</v>
      </c>
      <c r="BB79" t="s">
        <v>162</v>
      </c>
      <c r="BC79" t="s">
        <v>162</v>
      </c>
      <c r="BD79" t="str">
        <f>H42</f>
        <v>EL (KWh)</v>
      </c>
      <c r="BE79" s="59">
        <f>H50</f>
        <v>0</v>
      </c>
    </row>
    <row r="80" spans="1:57" x14ac:dyDescent="0.3">
      <c r="O80" s="35"/>
      <c r="P80" s="35"/>
      <c r="Q80" s="57"/>
      <c r="R80" s="57"/>
      <c r="S80" s="57"/>
      <c r="AS80" s="59"/>
      <c r="AZ80">
        <f t="shared" si="1"/>
        <v>23</v>
      </c>
      <c r="BA80" t="str">
        <f t="shared" si="2"/>
        <v>Boiler_private_straw_conv</v>
      </c>
      <c r="BB80" t="str">
        <f>$A$53</f>
        <v>Transport</v>
      </c>
      <c r="BC80" t="str">
        <f>BB80</f>
        <v>Transport</v>
      </c>
      <c r="BD80" t="str">
        <f>Q53</f>
        <v>Diesel (L)</v>
      </c>
      <c r="BE80" s="59">
        <f>Q63</f>
        <v>1.2508614267804864E-3</v>
      </c>
    </row>
    <row r="81" spans="1:57" ht="17.399999999999999" x14ac:dyDescent="0.3">
      <c r="O81" s="37" t="s">
        <v>103</v>
      </c>
      <c r="P81" s="37"/>
      <c r="Q81" s="7" t="s">
        <v>169</v>
      </c>
      <c r="AZ81">
        <f t="shared" si="1"/>
        <v>23</v>
      </c>
      <c r="BA81" t="str">
        <f t="shared" si="2"/>
        <v>Boiler_private_straw_conv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23</v>
      </c>
      <c r="BA82" t="str">
        <f t="shared" si="2"/>
        <v>Boiler_private_straw_conv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23</v>
      </c>
      <c r="BA83" t="str">
        <f t="shared" si="2"/>
        <v>Boiler_private_straw_conv</v>
      </c>
      <c r="BB83" t="s">
        <v>164</v>
      </c>
      <c r="BC83" t="s">
        <v>164</v>
      </c>
      <c r="BD83" t="str">
        <f>R69</f>
        <v>Diesel (L)</v>
      </c>
      <c r="BE83" s="59">
        <f>R79</f>
        <v>0</v>
      </c>
    </row>
    <row r="84" spans="1:57" x14ac:dyDescent="0.3">
      <c r="A84" s="23" t="s">
        <v>93</v>
      </c>
      <c r="B84" s="49" t="s">
        <v>311</v>
      </c>
      <c r="C84" s="24"/>
      <c r="D84" s="16">
        <v>0.129</v>
      </c>
      <c r="E84" s="16"/>
      <c r="F84" t="s">
        <v>545</v>
      </c>
      <c r="O84" s="36" t="str">
        <f t="shared" si="40"/>
        <v>Straw_conv</v>
      </c>
      <c r="P84" s="55"/>
      <c r="Q84" s="63">
        <f t="shared" si="41"/>
        <v>0</v>
      </c>
      <c r="R84" s="63">
        <f t="shared" si="42"/>
        <v>0.129</v>
      </c>
      <c r="S84" s="63">
        <f t="shared" ref="S84:S91" si="43">IF(E84="",0,VLOOKUP(O84,$B$12:$D$18,3,FALSE)*E84)</f>
        <v>0</v>
      </c>
      <c r="AZ84">
        <f t="shared" si="1"/>
        <v>23</v>
      </c>
      <c r="BA84" t="str">
        <f t="shared" si="2"/>
        <v>Boiler_private_straw_conv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23</v>
      </c>
      <c r="BA85" t="str">
        <f t="shared" si="2"/>
        <v>Boiler_private_straw_conv</v>
      </c>
      <c r="BB85" t="s">
        <v>165</v>
      </c>
      <c r="BC85" t="s">
        <v>165</v>
      </c>
      <c r="BD85" t="str">
        <f>R82</f>
        <v>EL (KWh)</v>
      </c>
      <c r="BE85" s="59">
        <f>R92</f>
        <v>0.129</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23</v>
      </c>
      <c r="BA86" t="str">
        <f t="shared" ref="BA86:BA100" si="45">$BC$21</f>
        <v>Boiler_private_straw_conv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23</v>
      </c>
      <c r="BA87" t="str">
        <f t="shared" si="45"/>
        <v>Boiler_private_straw_conv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23</v>
      </c>
      <c r="BA88" t="str">
        <f t="shared" si="45"/>
        <v>Boiler_private_straw_conv</v>
      </c>
      <c r="BB88" t="s">
        <v>170</v>
      </c>
      <c r="BC88" t="s">
        <v>170</v>
      </c>
      <c r="BD88" t="str">
        <f>S82</f>
        <v>Diesel (L)</v>
      </c>
      <c r="BE88">
        <f>E104</f>
        <v>4.1462062434758059E-3</v>
      </c>
    </row>
    <row r="89" spans="1:57" x14ac:dyDescent="0.3">
      <c r="A89" s="23" t="s">
        <v>98</v>
      </c>
      <c r="B89" s="49"/>
      <c r="C89" s="24"/>
      <c r="D89" s="16"/>
      <c r="E89" s="16"/>
      <c r="O89" s="36">
        <f t="shared" si="40"/>
        <v>0</v>
      </c>
      <c r="P89" s="55"/>
      <c r="Q89" s="63">
        <f t="shared" si="41"/>
        <v>0</v>
      </c>
      <c r="R89" s="63">
        <f t="shared" si="42"/>
        <v>0</v>
      </c>
      <c r="S89" s="63">
        <f t="shared" si="43"/>
        <v>0</v>
      </c>
      <c r="AZ89">
        <f t="shared" si="44"/>
        <v>23</v>
      </c>
      <c r="BA89" t="str">
        <f t="shared" si="45"/>
        <v>Boiler_private_straw_conv</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f t="shared" si="44"/>
        <v>23</v>
      </c>
      <c r="BA90" t="str">
        <f t="shared" si="45"/>
        <v>Boiler_private_straw_conv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23</v>
      </c>
      <c r="BA91" t="str">
        <f t="shared" si="45"/>
        <v>Boiler_private_straw_conv</v>
      </c>
      <c r="BB91" t="s">
        <v>208</v>
      </c>
      <c r="BC91" t="str">
        <f>U38</f>
        <v>C_CH4</v>
      </c>
      <c r="BD91" t="s">
        <v>209</v>
      </c>
      <c r="BE91">
        <f>U39</f>
        <v>0</v>
      </c>
    </row>
    <row r="92" spans="1:57" x14ac:dyDescent="0.3">
      <c r="A92" s="31"/>
      <c r="O92" s="74" t="s">
        <v>54</v>
      </c>
      <c r="P92" s="56"/>
      <c r="Q92" s="73">
        <f>SUM(Q83:Q91)</f>
        <v>0</v>
      </c>
      <c r="R92" s="73">
        <f>SUM(R83:R91)</f>
        <v>0.129</v>
      </c>
      <c r="S92" s="73">
        <f>SUM(S83:S91)</f>
        <v>0</v>
      </c>
      <c r="AZ92">
        <f t="shared" si="44"/>
        <v>23</v>
      </c>
      <c r="BA92" t="str">
        <f t="shared" si="45"/>
        <v>Boiler_private_straw_conv</v>
      </c>
      <c r="BB92" t="s">
        <v>208</v>
      </c>
      <c r="BC92" t="str">
        <f>V38</f>
        <v>N_Diffust</v>
      </c>
      <c r="BD92" t="s">
        <v>209</v>
      </c>
      <c r="BE92">
        <f>V39</f>
        <v>100</v>
      </c>
    </row>
    <row r="93" spans="1:57" x14ac:dyDescent="0.3">
      <c r="AZ93">
        <f t="shared" si="44"/>
        <v>23</v>
      </c>
      <c r="BA93" t="str">
        <f t="shared" si="45"/>
        <v>Boiler_private_straw_conv</v>
      </c>
      <c r="BB93" t="s">
        <v>208</v>
      </c>
      <c r="BC93" t="str">
        <f>W38</f>
        <v>N_N2O</v>
      </c>
      <c r="BD93" t="s">
        <v>209</v>
      </c>
      <c r="BE93">
        <f>W39</f>
        <v>0</v>
      </c>
    </row>
    <row r="94" spans="1:57" x14ac:dyDescent="0.3">
      <c r="A94" s="26" t="s">
        <v>111</v>
      </c>
      <c r="B94" s="48" t="s">
        <v>73</v>
      </c>
      <c r="C94" s="15" t="s">
        <v>112</v>
      </c>
      <c r="D94" s="15" t="s">
        <v>167</v>
      </c>
      <c r="E94" s="15" t="s">
        <v>163</v>
      </c>
      <c r="AZ94">
        <f t="shared" si="44"/>
        <v>23</v>
      </c>
      <c r="BA94" t="str">
        <f t="shared" si="45"/>
        <v>Boiler_private_straw_conv</v>
      </c>
      <c r="BB94" t="s">
        <v>208</v>
      </c>
      <c r="BC94" t="str">
        <f>X38</f>
        <v>N_N2</v>
      </c>
      <c r="BD94" t="s">
        <v>209</v>
      </c>
      <c r="BE94">
        <f>X39</f>
        <v>0</v>
      </c>
    </row>
    <row r="95" spans="1:57" x14ac:dyDescent="0.3">
      <c r="A95" s="23" t="s">
        <v>92</v>
      </c>
      <c r="B95" s="49" t="s">
        <v>311</v>
      </c>
      <c r="C95" s="24" t="s">
        <v>113</v>
      </c>
      <c r="D95" s="16"/>
      <c r="E95" s="83">
        <f>IF(C95="","",IF(VLOOKUP(C95,'Diesel consumption for field op'!$B$4:$E$78,3,FALSE)="L / ton",((VLOOKUP(C95,'Diesel consumption for field op'!$B$4:$E$78,2,FALSE)*1.007)*(VLOOKUP(B95,$B$12:$D$18,3,FALSE)/1000)/(VLOOKUP(B95,$B$12:$Q$18,16,FALSE)/1000)),0))</f>
        <v>2.369260710557603E-3</v>
      </c>
      <c r="AZ95">
        <f t="shared" si="44"/>
        <v>23</v>
      </c>
      <c r="BA95" t="str">
        <f t="shared" si="45"/>
        <v>Boiler_private_straw_conv</v>
      </c>
      <c r="BB95" t="s">
        <v>208</v>
      </c>
      <c r="BC95" t="str">
        <f>Y38</f>
        <v>N_NH3</v>
      </c>
      <c r="BD95" t="s">
        <v>209</v>
      </c>
      <c r="BE95">
        <f>Y39</f>
        <v>0</v>
      </c>
    </row>
    <row r="96" spans="1:57" x14ac:dyDescent="0.3">
      <c r="A96" s="23" t="s">
        <v>93</v>
      </c>
      <c r="B96" s="49" t="s">
        <v>311</v>
      </c>
      <c r="C96" s="24" t="s">
        <v>114</v>
      </c>
      <c r="D96" s="16"/>
      <c r="E96" s="83">
        <f>IF(C96="","",IF(VLOOKUP(C96,'Diesel consumption for field op'!$B$4:$E$78,3,FALSE)="L / ton",((VLOOKUP(C96,'Diesel consumption for field op'!$B$4:$E$78,2,FALSE)*1.007)*(VLOOKUP(B96,$B$12:$D$18,3,FALSE)/1000)/(VLOOKUP(B96,$B$12:$Q$18,16,FALSE)/1000)),0))</f>
        <v>5.9231517763940074E-4</v>
      </c>
      <c r="AZ96">
        <f t="shared" si="44"/>
        <v>23</v>
      </c>
      <c r="BA96" t="str">
        <f t="shared" si="45"/>
        <v>Boiler_private_straw_conv</v>
      </c>
      <c r="BB96" t="s">
        <v>208</v>
      </c>
      <c r="BC96" t="str">
        <f>Z38</f>
        <v>N_NO3</v>
      </c>
      <c r="BD96" t="s">
        <v>209</v>
      </c>
      <c r="BE96">
        <f>Z39</f>
        <v>0</v>
      </c>
    </row>
    <row r="97" spans="1:57" x14ac:dyDescent="0.3">
      <c r="A97" s="23" t="s">
        <v>94</v>
      </c>
      <c r="B97" s="49" t="s">
        <v>311</v>
      </c>
      <c r="C97" s="24" t="s">
        <v>114</v>
      </c>
      <c r="D97" s="16"/>
      <c r="E97" s="83">
        <f>IF(C97="","",IF(VLOOKUP(C97,'Diesel consumption for field op'!$B$4:$E$78,3,FALSE)="L / ton",((VLOOKUP(C97,'Diesel consumption for field op'!$B$4:$E$78,2,FALSE)*1.007)*(VLOOKUP(B97,$B$12:$D$18,3,FALSE)/1000)/(VLOOKUP(B97,$B$12:$Q$18,16,FALSE)/1000)),0))</f>
        <v>5.9231517763940074E-4</v>
      </c>
      <c r="AZ97">
        <f t="shared" si="44"/>
        <v>23</v>
      </c>
      <c r="BA97" t="str">
        <f t="shared" si="45"/>
        <v>Boiler_private_straw_conv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23</v>
      </c>
      <c r="BA98" t="str">
        <f t="shared" si="45"/>
        <v>Boiler_private_straw_conv</v>
      </c>
      <c r="BB98" t="s">
        <v>208</v>
      </c>
      <c r="BC98" t="str">
        <f>AB38</f>
        <v>P_Vandmiljø</v>
      </c>
      <c r="BD98" t="s">
        <v>209</v>
      </c>
      <c r="BE98">
        <f>AB39</f>
        <v>100</v>
      </c>
    </row>
    <row r="99" spans="1:57" x14ac:dyDescent="0.3">
      <c r="A99" s="23" t="s">
        <v>96</v>
      </c>
      <c r="B99" s="49" t="s">
        <v>311</v>
      </c>
      <c r="C99" s="24" t="s">
        <v>126</v>
      </c>
      <c r="D99" s="16"/>
      <c r="E99" s="83">
        <f>IF(C99="","",IF(VLOOKUP(C99,'Diesel consumption for field op'!$B$4:$E$78,3,FALSE)="L / ton",((VLOOKUP(C99,'Diesel consumption for field op'!$B$4:$E$78,2,FALSE)*1.007)*(VLOOKUP(B99,$B$12:$D$18,3,FALSE)/1000)/(VLOOKUP(B99,$B$12:$Q$18,16,FALSE)/1000)),0))</f>
        <v>5.9231517763940074E-4</v>
      </c>
      <c r="AZ99">
        <f t="shared" si="44"/>
        <v>23</v>
      </c>
      <c r="BA99" t="str">
        <f t="shared" si="45"/>
        <v>Boiler_private_straw_conv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23</v>
      </c>
      <c r="BA100" t="str">
        <f t="shared" si="45"/>
        <v>Boiler_private_straw_conv</v>
      </c>
      <c r="BB100" t="s">
        <v>208</v>
      </c>
      <c r="BC100" t="str">
        <f>AD38</f>
        <v>K_Vandmiljø</v>
      </c>
      <c r="BD100" t="s">
        <v>209</v>
      </c>
      <c r="BE100">
        <f>AD39</f>
        <v>100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4.1462062434758059E-3</v>
      </c>
    </row>
    <row r="108" spans="1:57" x14ac:dyDescent="0.3">
      <c r="B108" s="101"/>
      <c r="C108" s="102" t="s">
        <v>116</v>
      </c>
      <c r="D108" s="102" t="s">
        <v>117</v>
      </c>
      <c r="E108" s="102" t="s">
        <v>118</v>
      </c>
      <c r="F108" s="102" t="s">
        <v>174</v>
      </c>
    </row>
    <row r="109" spans="1:57" x14ac:dyDescent="0.3">
      <c r="B109" s="103" t="s">
        <v>206</v>
      </c>
      <c r="C109" s="104">
        <f>Q92</f>
        <v>0</v>
      </c>
      <c r="D109" s="104">
        <f>Q79+R92+D104</f>
        <v>0.129</v>
      </c>
      <c r="E109" s="104">
        <f>Q63+R79+S92+E104</f>
        <v>5.3970676702562925E-3</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25324974-2889-47EB-933F-CAF7EFAF7594}">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6354D5B-2DCA-46D6-9812-2C85ACAF8D5E}">
          <x14:formula1>
            <xm:f>Other_tabels!$I$5:$I$12</xm:f>
          </x14:formula1>
          <xm:sqref>C43:C49</xm:sqref>
        </x14:dataValidation>
        <x14:dataValidation type="list" allowBlank="1" showInputMessage="1" showErrorMessage="1" xr:uid="{21389B34-ABBC-4DE4-85CD-EC760E50103E}">
          <x14:formula1>
            <xm:f>'Processed products'!$Z$5:$Z$104</xm:f>
          </x14:formula1>
          <xm:sqref>B43:B49</xm:sqref>
        </x14:dataValidation>
        <x14:dataValidation type="list" allowBlank="1" showInputMessage="1" showErrorMessage="1" xr:uid="{E7A6EF73-2697-4B8D-8D34-601E1DBC74E7}">
          <x14:formula1>
            <xm:f>'Diesel consumption for field op'!$B$4:$B$78</xm:f>
          </x14:formula1>
          <xm:sqref>C95:C103</xm:sqref>
        </x14:dataValidation>
        <x14:dataValidation type="list" allowBlank="1" showInputMessage="1" showErrorMessage="1" xr:uid="{B3C42BCE-87BD-4767-9E42-502C560EB881}">
          <x14:formula1>
            <xm:f>Other_tabels!$X$5:$X$22</xm:f>
          </x14:formula1>
          <xm:sqref>C70:C78</xm:sqref>
        </x14:dataValidation>
        <x14:dataValidation type="list" allowBlank="1" showInputMessage="1" showErrorMessage="1" xr:uid="{67CC89D4-2EE9-4D16-91B8-72FC2BF6254A}">
          <x14:formula1>
            <xm:f>Other_tabels!$A$5:$A$50</xm:f>
          </x14:formula1>
          <xm:sqref>C19 C21</xm:sqref>
        </x14:dataValidation>
        <x14:dataValidation type="list" allowBlank="1" showInputMessage="1" showErrorMessage="1" xr:uid="{328E5609-2F25-4ADB-87B1-8597D9EE436A}">
          <x14:formula1>
            <xm:f>Biomass_pool_output_Field_modul!$A$3:$A$100</xm:f>
          </x14:formula1>
          <xm:sqref>B12:B18</xm:sqref>
        </x14:dataValidation>
        <x14:dataValidation type="list" allowBlank="1" showInputMessage="1" showErrorMessage="1" xr:uid="{70144B45-12A3-4ACC-8C96-2843F6FB873B}">
          <x14:formula1>
            <xm:f>Other_tabels!$Q$5:$Q$13</xm:f>
          </x14:formula1>
          <xm:sqref>D54:D68</xm:sqref>
        </x14:dataValidation>
        <x14:dataValidation type="list" allowBlank="1" showInputMessage="1" showErrorMessage="1" xr:uid="{FD1183B7-1140-420C-8711-665C792E0A7D}">
          <x14:formula1>
            <xm:f>Other_tabels!$V$5:$V$6</xm:f>
          </x14:formula1>
          <xm:sqref>E54:E68</xm:sqref>
        </x14:dataValidation>
        <x14:dataValidation type="list" allowBlank="1" showInputMessage="1" showErrorMessage="1" xr:uid="{6B81783C-6DCD-4E8E-8BA1-345FD8478DAE}">
          <x14:formula1>
            <xm:f>'Processed products'!$B$5:$B$103</xm:f>
          </x14:formula1>
          <xm:sqref>B23:B30</xm:sqref>
        </x14:dataValidation>
        <x14:dataValidation type="list" allowBlank="1" showInputMessage="1" showErrorMessage="1" xr:uid="{F167673A-BD2C-4DD5-AC65-10C662C8AF31}">
          <x14:formula1>
            <xm:f>'Processed products'!$AJ$5:$AJ$239</xm:f>
          </x14:formula1>
          <xm:sqref>B33:B38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F4E70-5AF4-4503-9FDD-577582614211}">
  <sheetPr>
    <tabColor theme="5" tint="0.79998168889431442"/>
  </sheetPr>
  <dimension ref="A1:BE109"/>
  <sheetViews>
    <sheetView topLeftCell="A16"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9.33203125" bestFit="1"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23</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564</v>
      </c>
      <c r="C5" s="225"/>
      <c r="E5" s="10"/>
      <c r="F5" s="10">
        <v>1</v>
      </c>
      <c r="G5" s="10"/>
      <c r="H5" s="10"/>
      <c r="I5" s="10"/>
      <c r="J5" s="10">
        <v>1</v>
      </c>
      <c r="K5" s="10">
        <v>1</v>
      </c>
      <c r="L5" s="10">
        <v>1</v>
      </c>
      <c r="M5" s="10">
        <v>1</v>
      </c>
    </row>
    <row r="6" spans="1:24" x14ac:dyDescent="0.3">
      <c r="A6" s="20" t="s">
        <v>3</v>
      </c>
      <c r="B6" s="224" t="s">
        <v>542</v>
      </c>
      <c r="C6" s="225"/>
    </row>
    <row r="7" spans="1:24" ht="14.4" customHeight="1" x14ac:dyDescent="0.3">
      <c r="A7" s="218" t="s">
        <v>53</v>
      </c>
      <c r="B7" s="219" t="s">
        <v>565</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655</v>
      </c>
      <c r="C12" s="34" t="s">
        <v>33</v>
      </c>
      <c r="D12" s="11">
        <v>1</v>
      </c>
      <c r="Q12" s="66">
        <f>(IF($B12="","0",VLOOKUP($B12,Biomass_pool_output_Field_modul!$A$3:$G$100,7,FALSE)))</f>
        <v>950</v>
      </c>
      <c r="R12" s="55"/>
      <c r="S12" s="34">
        <f>(IF($B12="","0",VLOOKUP($B12,Biomass_pool_output_Field_modul!$A$3:$F$100,2,FALSE)))*D12</f>
        <v>450</v>
      </c>
      <c r="T12" s="34">
        <f>(IF($B12="","0",VLOOKUP($B12,Biomass_pool_output_Field_modul!$A$3:$F$100,3,FALSE)))*D12</f>
        <v>5.28</v>
      </c>
      <c r="U12" s="34">
        <f>(IF($B12="","0",VLOOKUP($B12,Biomass_pool_output_Field_modul!$A$3:$F$100,4,FALSE)))*D12</f>
        <v>1</v>
      </c>
      <c r="V12" s="34">
        <f>(IF($B12="","0",VLOOKUP($B12,Biomass_pool_output_Field_modul!$A$3:$F$100,5,FALSE)))*D12</f>
        <v>20.2</v>
      </c>
      <c r="W12" s="34">
        <f>(IF($B12="","0",VLOOKUP($B12,Biomass_pool_output_Field_modul!$A$3:$F$100,6,FALSE)))*D12</f>
        <v>17.7</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950</v>
      </c>
      <c r="R20" s="55"/>
      <c r="S20" s="34">
        <f>SUM(S12:S18)</f>
        <v>450</v>
      </c>
      <c r="T20" s="34">
        <f>SUM(T12:T18)</f>
        <v>5.28</v>
      </c>
      <c r="U20" s="34">
        <f>SUM(U12:U18)</f>
        <v>1</v>
      </c>
      <c r="V20" s="34">
        <f t="shared" ref="V20:W20" si="0">SUM(V12:V18)</f>
        <v>20.2</v>
      </c>
      <c r="W20" s="34">
        <f t="shared" si="0"/>
        <v>17.7</v>
      </c>
      <c r="BB20" t="str">
        <f>A4</f>
        <v>ID-nummer</v>
      </c>
      <c r="BC20">
        <f>B4</f>
        <v>23</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Boiler_private_rape_straw_conv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23</v>
      </c>
      <c r="BA22" t="str">
        <f t="shared" ref="BA22:BA85" si="2">$BC$21</f>
        <v>Boiler_private_rape_straw_conv</v>
      </c>
      <c r="BB22" t="s">
        <v>73</v>
      </c>
      <c r="BC22" t="str">
        <f t="shared" ref="BC22" si="3">$B$12</f>
        <v>Straw_oilseed_conv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23</v>
      </c>
      <c r="BA23" t="str">
        <f t="shared" si="2"/>
        <v>Boiler_private_rape_straw_conv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23</v>
      </c>
      <c r="BA24" t="str">
        <f t="shared" si="2"/>
        <v>Boiler_private_rape_straw_conv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23</v>
      </c>
      <c r="BA25" t="str">
        <f t="shared" si="2"/>
        <v>Boiler_private_rape_straw_conv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23</v>
      </c>
      <c r="BA26" t="str">
        <f t="shared" si="2"/>
        <v>Boiler_private_rape_straw_conv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23</v>
      </c>
      <c r="BA27" t="str">
        <f t="shared" si="2"/>
        <v>Boiler_private_rape_straw_conv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23</v>
      </c>
      <c r="BA28" t="str">
        <f t="shared" si="2"/>
        <v>Boiler_private_rape_straw_conv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23</v>
      </c>
      <c r="BA29" t="str">
        <f t="shared" si="2"/>
        <v>Boiler_private_rape_straw_conv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23</v>
      </c>
      <c r="BA30" t="str">
        <f t="shared" si="2"/>
        <v>Boiler_private_rape_straw_conv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23</v>
      </c>
      <c r="BA31" t="str">
        <f t="shared" si="2"/>
        <v>Boiler_private_rape_straw_conv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23</v>
      </c>
      <c r="BA32" t="str">
        <f t="shared" si="2"/>
        <v>Boiler_private_rape_straw_conv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23</v>
      </c>
      <c r="BA33" t="str">
        <f t="shared" si="2"/>
        <v>Boiler_private_rape_straw_conv</v>
      </c>
      <c r="BB33" t="s">
        <v>171</v>
      </c>
      <c r="BC33">
        <f>$B$27</f>
        <v>0</v>
      </c>
      <c r="BD33" t="str">
        <f t="shared" si="17"/>
        <v>Kg</v>
      </c>
      <c r="BE33" s="81">
        <f t="shared" si="18"/>
        <v>0</v>
      </c>
    </row>
    <row r="34" spans="1:57" x14ac:dyDescent="0.3">
      <c r="A34" s="23" t="s">
        <v>153</v>
      </c>
      <c r="B34" s="24" t="s">
        <v>532</v>
      </c>
      <c r="C34" s="34" t="s">
        <v>33</v>
      </c>
      <c r="D34" s="65">
        <v>6.3299999999999995E-2</v>
      </c>
      <c r="E34" s="34" t="str">
        <f>IF(B34="","",VLOOKUP(B34,'Processed products'!$AJ$5:$AM$239,2,FALSE))</f>
        <v>Bottom_ash_conv</v>
      </c>
      <c r="F34" s="34" t="str">
        <f>IF(B34="","",VLOOKUP(B34,'Processed products'!$AJ$5:$AM$239,3,FALSE))</f>
        <v>Ash_conv</v>
      </c>
      <c r="G34" s="34" t="str">
        <f>IF(B34="","",VLOOKUP(B34,'Processed products'!$AJ$5:$AM$239,4,FALSE))</f>
        <v>Field_application</v>
      </c>
      <c r="I34" s="76">
        <v>0</v>
      </c>
      <c r="J34" s="76">
        <v>0</v>
      </c>
      <c r="K34" s="76">
        <v>0.86712328767123337</v>
      </c>
      <c r="L34" s="76">
        <v>0.86712328767123337</v>
      </c>
      <c r="M34" s="76">
        <v>0</v>
      </c>
      <c r="O34" s="64">
        <f t="shared" si="20"/>
        <v>6.3299999999999995E-2</v>
      </c>
      <c r="P34" s="59"/>
      <c r="Q34" s="66">
        <f>(IF($B34="","",VLOOKUP($B34,'Processed products'!AJ5:AN239,5,FALSE)))</f>
        <v>980</v>
      </c>
      <c r="AK34" s="42">
        <f>IF($D34="","",(S20*I34))</f>
        <v>0</v>
      </c>
      <c r="AL34" s="42">
        <f>IF($D34="","",(T20*J34))</f>
        <v>0</v>
      </c>
      <c r="AM34" s="42">
        <f>IF($D34="","",(U20*K34))</f>
        <v>0.86712328767123337</v>
      </c>
      <c r="AN34" s="42">
        <f>IF($D34="","",(V20*L34))</f>
        <v>17.515890410958914</v>
      </c>
      <c r="AO34" s="42">
        <f>IF($D34="","",(W20*M34))</f>
        <v>0</v>
      </c>
      <c r="AQ34" s="62">
        <f t="shared" si="21"/>
        <v>0</v>
      </c>
      <c r="AR34" s="62">
        <f t="shared" si="21"/>
        <v>0</v>
      </c>
      <c r="AS34" s="62">
        <f t="shared" si="21"/>
        <v>13.698630136986312</v>
      </c>
      <c r="AT34" s="62">
        <f t="shared" si="21"/>
        <v>276.71232876712349</v>
      </c>
      <c r="AU34" s="62">
        <f t="shared" si="21"/>
        <v>0</v>
      </c>
      <c r="AZ34">
        <f t="shared" si="1"/>
        <v>23</v>
      </c>
      <c r="BA34" t="str">
        <f t="shared" si="2"/>
        <v>Boiler_private_rape_straw_conv</v>
      </c>
      <c r="BB34" t="s">
        <v>171</v>
      </c>
      <c r="BC34">
        <f>$B$28</f>
        <v>0</v>
      </c>
      <c r="BD34" t="str">
        <f t="shared" si="17"/>
        <v>Kg</v>
      </c>
      <c r="BE34" s="81">
        <f t="shared" si="18"/>
        <v>0</v>
      </c>
    </row>
    <row r="35" spans="1:57" ht="15" thickBot="1" x14ac:dyDescent="0.35">
      <c r="A35" s="23" t="s">
        <v>154</v>
      </c>
      <c r="B35" s="24"/>
      <c r="C35" s="34" t="s">
        <v>33</v>
      </c>
      <c r="D35" s="65"/>
      <c r="E35" s="34"/>
      <c r="F35" s="34" t="str">
        <f>IF(B35="","",VLOOKUP(B35,'Processed products'!$AJ$5:$AM$239,3,FALSE))</f>
        <v/>
      </c>
      <c r="G35" s="34" t="str">
        <f>IF(B35="","",VLOOKUP(B35,'Processed products'!$AJ$5:$AM$239,4,FALSE))</f>
        <v/>
      </c>
      <c r="H35" s="59"/>
      <c r="I35" s="76">
        <v>0</v>
      </c>
      <c r="J35" s="76">
        <v>0</v>
      </c>
      <c r="K35" s="76">
        <v>0</v>
      </c>
      <c r="L35" s="76">
        <v>0</v>
      </c>
      <c r="M35" s="76">
        <v>0</v>
      </c>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23</v>
      </c>
      <c r="BA35" t="str">
        <f t="shared" si="2"/>
        <v>Boiler_private_rape_straw_conv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23</v>
      </c>
      <c r="BA36" t="str">
        <f t="shared" si="2"/>
        <v>Boiler_private_rape_straw_conv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23</v>
      </c>
      <c r="BA37" t="str">
        <f t="shared" si="2"/>
        <v>Boiler_private_rape_straw_conv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23</v>
      </c>
      <c r="BA38" t="str">
        <f t="shared" si="2"/>
        <v>Boiler_private_rape_straw_conv</v>
      </c>
      <c r="BB38" t="s">
        <v>172</v>
      </c>
      <c r="BC38">
        <f t="shared" si="22"/>
        <v>0</v>
      </c>
      <c r="BD38" t="str">
        <f>$AR$22</f>
        <v>N g/kg</v>
      </c>
      <c r="BE38" s="40" t="str">
        <f>AR33</f>
        <v/>
      </c>
    </row>
    <row r="39" spans="1:57" x14ac:dyDescent="0.3">
      <c r="A39" s="23" t="s">
        <v>125</v>
      </c>
      <c r="B39" s="90" t="s">
        <v>192</v>
      </c>
      <c r="C39" s="34" t="s">
        <v>33</v>
      </c>
      <c r="D39" s="65">
        <v>0.93669999999999998</v>
      </c>
      <c r="E39" s="34" t="s">
        <v>205</v>
      </c>
      <c r="F39" s="34" t="s">
        <v>205</v>
      </c>
      <c r="G39" s="34" t="s">
        <v>205</v>
      </c>
      <c r="I39" s="76">
        <v>1</v>
      </c>
      <c r="J39" s="76">
        <v>1</v>
      </c>
      <c r="K39" s="76">
        <v>0.13287671232876663</v>
      </c>
      <c r="L39" s="76">
        <v>0.13287671232876663</v>
      </c>
      <c r="M39" s="76">
        <v>1</v>
      </c>
      <c r="O39" s="64">
        <f>D39*$D$20</f>
        <v>0.93669999999999998</v>
      </c>
      <c r="P39" s="59"/>
      <c r="Q39" s="91" t="s">
        <v>129</v>
      </c>
      <c r="S39" s="95">
        <v>100</v>
      </c>
      <c r="T39" s="96">
        <v>0</v>
      </c>
      <c r="U39" s="97">
        <v>0</v>
      </c>
      <c r="V39" s="95">
        <v>100</v>
      </c>
      <c r="W39" s="96">
        <v>0</v>
      </c>
      <c r="X39" s="96">
        <v>0</v>
      </c>
      <c r="Y39" s="96">
        <v>0</v>
      </c>
      <c r="Z39" s="97">
        <v>0</v>
      </c>
      <c r="AA39" s="95">
        <v>0</v>
      </c>
      <c r="AB39" s="97">
        <v>100</v>
      </c>
      <c r="AC39" s="95">
        <v>0</v>
      </c>
      <c r="AD39" s="97">
        <v>100</v>
      </c>
      <c r="AK39" s="42">
        <f>IF($D39="","",(S20*I39))</f>
        <v>450</v>
      </c>
      <c r="AL39" s="42">
        <f>IF($D39="","",(T20*J39))</f>
        <v>5.28</v>
      </c>
      <c r="AM39" s="42">
        <f>IF($D39="","",(U20*K39))</f>
        <v>0.13287671232876663</v>
      </c>
      <c r="AN39" s="42">
        <f>IF($D39="","",(V20*L39))</f>
        <v>2.684109589041086</v>
      </c>
      <c r="AO39" s="42">
        <f>IF($D39="","",(W20*M39))</f>
        <v>17.7</v>
      </c>
      <c r="AQ39" s="62">
        <f t="shared" si="21"/>
        <v>480.40994982384973</v>
      </c>
      <c r="AR39" s="62">
        <f t="shared" si="21"/>
        <v>5.6368100779331707</v>
      </c>
      <c r="AS39" s="62">
        <f t="shared" si="21"/>
        <v>0.14185621045026867</v>
      </c>
      <c r="AT39" s="62">
        <f t="shared" si="21"/>
        <v>2.8654954510954269</v>
      </c>
      <c r="AU39" s="62">
        <f t="shared" si="21"/>
        <v>18.896124693071421</v>
      </c>
      <c r="AZ39">
        <f t="shared" si="1"/>
        <v>23</v>
      </c>
      <c r="BA39" t="str">
        <f t="shared" si="2"/>
        <v>Boiler_private_rape_straw_conv</v>
      </c>
      <c r="BB39" t="s">
        <v>172</v>
      </c>
      <c r="BC39">
        <f t="shared" si="22"/>
        <v>0</v>
      </c>
      <c r="BD39" s="40" t="str">
        <f>$AS$22</f>
        <v>P g/kg</v>
      </c>
      <c r="BE39" s="40" t="str">
        <f>AS33</f>
        <v/>
      </c>
    </row>
    <row r="40" spans="1:57" x14ac:dyDescent="0.3">
      <c r="A40" s="23" t="s">
        <v>104</v>
      </c>
      <c r="B40" s="14"/>
      <c r="C40" s="34" t="s">
        <v>33</v>
      </c>
      <c r="D40" s="63">
        <f>SUM(D30,D33:D39)</f>
        <v>1</v>
      </c>
      <c r="E40" s="59"/>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5.28</v>
      </c>
      <c r="AM40" s="42">
        <f t="shared" si="24"/>
        <v>1</v>
      </c>
      <c r="AN40" s="42">
        <f t="shared" si="24"/>
        <v>20.2</v>
      </c>
      <c r="AO40" s="42">
        <f t="shared" si="24"/>
        <v>17.7</v>
      </c>
      <c r="AZ40">
        <f t="shared" si="1"/>
        <v>23</v>
      </c>
      <c r="BA40" t="str">
        <f t="shared" si="2"/>
        <v>Boiler_private_rape_straw_conv</v>
      </c>
      <c r="BB40" t="s">
        <v>172</v>
      </c>
      <c r="BC40">
        <f t="shared" si="22"/>
        <v>0</v>
      </c>
      <c r="BD40" t="str">
        <f>$AT$22</f>
        <v>K g/kg</v>
      </c>
      <c r="BE40" s="40" t="str">
        <f>AT33</f>
        <v/>
      </c>
    </row>
    <row r="41" spans="1:57" x14ac:dyDescent="0.3">
      <c r="C41" s="31"/>
      <c r="H41" s="226" t="s">
        <v>166</v>
      </c>
      <c r="I41" s="226"/>
      <c r="AJ41" s="43" t="s">
        <v>60</v>
      </c>
      <c r="AK41" s="62">
        <f>AK30+AK40</f>
        <v>450</v>
      </c>
      <c r="AL41" s="62">
        <f>AL30+AL40</f>
        <v>5.28</v>
      </c>
      <c r="AM41" s="62">
        <f>AM30+AM40</f>
        <v>1</v>
      </c>
      <c r="AN41" s="62">
        <f>AN30+AN40</f>
        <v>20.2</v>
      </c>
      <c r="AO41" s="62">
        <f>AO30+AO40</f>
        <v>17.7</v>
      </c>
      <c r="AQ41" s="40"/>
      <c r="AZ41">
        <f t="shared" si="1"/>
        <v>23</v>
      </c>
      <c r="BA41" t="str">
        <f t="shared" si="2"/>
        <v>Boiler_private_rape_straw_conv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23</v>
      </c>
      <c r="BA42" t="str">
        <f t="shared" si="2"/>
        <v>Boiler_private_rape_straw_conv</v>
      </c>
      <c r="BB42" t="s">
        <v>172</v>
      </c>
      <c r="BC42" t="str">
        <f>$B$34</f>
        <v>Bottom_straw_ash_conv</v>
      </c>
      <c r="BD42" t="str">
        <f>C34</f>
        <v>Kg</v>
      </c>
      <c r="BE42" s="81">
        <f>O34</f>
        <v>6.3299999999999995E-2</v>
      </c>
    </row>
    <row r="43" spans="1:57" x14ac:dyDescent="0.3">
      <c r="A43" s="23" t="s">
        <v>24</v>
      </c>
      <c r="B43" s="65" t="s">
        <v>123</v>
      </c>
      <c r="C43" s="65" t="s">
        <v>66</v>
      </c>
      <c r="D43" s="63">
        <f>IF(C43="KWh",$AO$39*Other_tabels!$AI$5,IF(C43="MJ",$AO$39,0))</f>
        <v>17.7</v>
      </c>
      <c r="E43" s="61"/>
      <c r="F43" s="63">
        <f>D43*(E43/100)</f>
        <v>0</v>
      </c>
      <c r="G43" s="61">
        <v>79.83</v>
      </c>
      <c r="H43" s="63" t="str">
        <f>IF(C43="KWh",((D43-F43)*(G43/100)),"")</f>
        <v/>
      </c>
      <c r="I43" s="63">
        <f>IF(C43="MJ",((D43-F43)*(G43/100)),"")</f>
        <v>14.129909999999999</v>
      </c>
      <c r="AE43" s="40"/>
      <c r="AS43" s="40"/>
      <c r="AZ43">
        <f t="shared" si="1"/>
        <v>23</v>
      </c>
      <c r="BA43" t="str">
        <f t="shared" si="2"/>
        <v>Boiler_private_rape_straw_conv</v>
      </c>
      <c r="BB43" t="s">
        <v>172</v>
      </c>
      <c r="BC43" t="str">
        <f t="shared" ref="BC43:BC47" si="25">$B$34</f>
        <v>Bottom_straw_ash_conv</v>
      </c>
      <c r="BD43" t="str">
        <f>$AQ$22</f>
        <v>C g/kg</v>
      </c>
      <c r="BE43" s="40">
        <f>AQ34</f>
        <v>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23</v>
      </c>
      <c r="BA44" t="str">
        <f t="shared" si="2"/>
        <v>Boiler_private_rape_straw_conv</v>
      </c>
      <c r="BB44" t="s">
        <v>172</v>
      </c>
      <c r="BC44" t="str">
        <f t="shared" si="25"/>
        <v>Bottom_straw_ash_conv</v>
      </c>
      <c r="BD44" t="str">
        <f>$AR$22</f>
        <v>N g/kg</v>
      </c>
      <c r="BE44" s="40">
        <f>AR34</f>
        <v>0</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23</v>
      </c>
      <c r="BA45" t="str">
        <f t="shared" si="2"/>
        <v>Boiler_private_rape_straw_conv</v>
      </c>
      <c r="BB45" t="s">
        <v>172</v>
      </c>
      <c r="BC45" t="str">
        <f t="shared" si="25"/>
        <v>Bottom_straw_ash_conv</v>
      </c>
      <c r="BD45" s="40" t="str">
        <f>$AS$22</f>
        <v>P g/kg</v>
      </c>
      <c r="BE45" s="40">
        <f>AS34</f>
        <v>13.698630136986312</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23</v>
      </c>
      <c r="BA46" t="str">
        <f t="shared" si="2"/>
        <v>Boiler_private_rape_straw_conv</v>
      </c>
      <c r="BB46" t="s">
        <v>172</v>
      </c>
      <c r="BC46" t="str">
        <f t="shared" si="25"/>
        <v>Bottom_straw_ash_conv</v>
      </c>
      <c r="BD46" t="str">
        <f>$AT$22</f>
        <v>K g/kg</v>
      </c>
      <c r="BE46" s="40">
        <f>AT34</f>
        <v>276.71232876712349</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23</v>
      </c>
      <c r="BA47" t="str">
        <f t="shared" si="2"/>
        <v>Boiler_private_rape_straw_conv</v>
      </c>
      <c r="BB47" t="s">
        <v>172</v>
      </c>
      <c r="BC47" t="str">
        <f t="shared" si="25"/>
        <v>Bottom_straw_ash_conv</v>
      </c>
      <c r="BD47" t="str">
        <f>$AU$22</f>
        <v>BE MJ/kg</v>
      </c>
      <c r="BE47" s="40">
        <f>AU34</f>
        <v>0</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23</v>
      </c>
      <c r="BA48" t="str">
        <f t="shared" si="2"/>
        <v>Boiler_private_rape_straw_conv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23</v>
      </c>
      <c r="BA49" t="str">
        <f t="shared" si="2"/>
        <v>Boiler_private_rape_straw_conv</v>
      </c>
      <c r="BB49" t="s">
        <v>172</v>
      </c>
      <c r="BC49">
        <f t="shared" ref="BC49:BC53" si="29">$B$35</f>
        <v>0</v>
      </c>
      <c r="BD49" t="str">
        <f>$AQ$22</f>
        <v>C g/kg</v>
      </c>
      <c r="BE49" s="40" t="str">
        <f>AQ35</f>
        <v/>
      </c>
    </row>
    <row r="50" spans="1:57" x14ac:dyDescent="0.3">
      <c r="A50" s="23" t="s">
        <v>54</v>
      </c>
      <c r="B50" s="30"/>
      <c r="D50" s="40"/>
      <c r="F50" s="40"/>
      <c r="H50" s="63">
        <f>SUM(H43:H49)</f>
        <v>0</v>
      </c>
      <c r="I50" s="63">
        <f>SUM(I43:I49)</f>
        <v>14.129909999999999</v>
      </c>
      <c r="AS50" s="40"/>
      <c r="AZ50">
        <f t="shared" si="1"/>
        <v>23</v>
      </c>
      <c r="BA50" t="str">
        <f t="shared" si="2"/>
        <v>Boiler_private_rape_straw_conv</v>
      </c>
      <c r="BB50" t="s">
        <v>172</v>
      </c>
      <c r="BC50">
        <f t="shared" si="29"/>
        <v>0</v>
      </c>
      <c r="BD50" t="str">
        <f>$AR$22</f>
        <v>N g/kg</v>
      </c>
      <c r="BE50" s="40" t="str">
        <f>AR35</f>
        <v/>
      </c>
    </row>
    <row r="51" spans="1:57" x14ac:dyDescent="0.3">
      <c r="AR51" s="40"/>
      <c r="AS51" s="40"/>
      <c r="AZ51">
        <f t="shared" si="1"/>
        <v>23</v>
      </c>
      <c r="BA51" t="str">
        <f t="shared" si="2"/>
        <v>Boiler_private_rape_straw_conv</v>
      </c>
      <c r="BB51" t="s">
        <v>172</v>
      </c>
      <c r="BC51">
        <f t="shared" si="29"/>
        <v>0</v>
      </c>
      <c r="BD51" s="40" t="str">
        <f>$AS$22</f>
        <v>P g/kg</v>
      </c>
      <c r="BE51" s="40" t="str">
        <f>AS35</f>
        <v/>
      </c>
    </row>
    <row r="52" spans="1:57" ht="17.399999999999999" x14ac:dyDescent="0.3">
      <c r="A52" s="37" t="s">
        <v>119</v>
      </c>
      <c r="O52" s="37" t="s">
        <v>102</v>
      </c>
      <c r="P52" s="37"/>
      <c r="AS52" s="40"/>
      <c r="AZ52">
        <f t="shared" si="1"/>
        <v>23</v>
      </c>
      <c r="BA52" t="str">
        <f t="shared" si="2"/>
        <v>Boiler_private_rape_straw_conv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23</v>
      </c>
      <c r="BA53" t="str">
        <f t="shared" si="2"/>
        <v>Boiler_private_rape_straw_conv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1.1192631578947371E-3</v>
      </c>
      <c r="R54" s="63">
        <f t="shared" ref="R54:R62" si="30">IF(O54="","0",SUMPRODUCT(($D$54:$D$67=O54)*$K$54:$K$67))</f>
        <v>5.5963157894736854E-3</v>
      </c>
      <c r="S54" s="63">
        <f>IF(O54="Traktor",0,(R54*VLOOKUP(O54,Other_tabels!Q5:T13,2,FALSE))/1000)</f>
        <v>0</v>
      </c>
      <c r="AR54" s="81"/>
      <c r="AS54" s="40"/>
      <c r="AZ54">
        <f t="shared" si="1"/>
        <v>23</v>
      </c>
      <c r="BA54" t="str">
        <f t="shared" si="2"/>
        <v>Boiler_private_rape_straw_conv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23</v>
      </c>
      <c r="BA55" t="str">
        <f t="shared" si="2"/>
        <v>Boiler_private_rape_straw_conv</v>
      </c>
      <c r="BB55" t="s">
        <v>172</v>
      </c>
      <c r="BC55">
        <f t="shared" ref="BC55:BC59" si="32">$B$36</f>
        <v>0</v>
      </c>
      <c r="BD55" t="str">
        <f>$AQ$22</f>
        <v>C g/kg</v>
      </c>
      <c r="BE55" s="40" t="str">
        <f>AQ36</f>
        <v/>
      </c>
    </row>
    <row r="56" spans="1:57" x14ac:dyDescent="0.3">
      <c r="A56" s="23" t="s">
        <v>36</v>
      </c>
      <c r="B56" s="49" t="s">
        <v>242</v>
      </c>
      <c r="C56" s="24">
        <v>5</v>
      </c>
      <c r="D56" s="16" t="s">
        <v>48</v>
      </c>
      <c r="E56" s="16" t="s">
        <v>16</v>
      </c>
      <c r="F56" s="10">
        <v>6.3299999999999992</v>
      </c>
      <c r="G56" t="s">
        <v>544</v>
      </c>
      <c r="K56" s="63">
        <f t="shared" si="31"/>
        <v>3.3315789473684212E-4</v>
      </c>
      <c r="L56" s="63">
        <f>IF(E56="Diesel",VLOOKUP(D56,Other_tabels!$Q$5:$T$13,2,FALSE)*K56,0)</f>
        <v>6.6631578947368432E-5</v>
      </c>
      <c r="O56" s="36" t="str">
        <f>Other_tabels!Q7</f>
        <v>Lastbil 10-20 T</v>
      </c>
      <c r="P56" s="55"/>
      <c r="Q56" s="63" cm="1">
        <f t="array" ref="Q56">SUMPRODUCT(($D$54:$D$67=O56)*$L$54:$L$67)</f>
        <v>0</v>
      </c>
      <c r="R56" s="63">
        <f t="shared" si="30"/>
        <v>0</v>
      </c>
      <c r="S56" s="63">
        <f>IF(O56="Traktor",0,(R56*VLOOKUP(O56,Other_tabels!Q7:T15,2,FALSE))/1000)</f>
        <v>0</v>
      </c>
      <c r="AS56" s="40"/>
      <c r="AZ56">
        <f t="shared" si="1"/>
        <v>23</v>
      </c>
      <c r="BA56" t="str">
        <f t="shared" si="2"/>
        <v>Boiler_private_rape_straw_conv</v>
      </c>
      <c r="BB56" t="s">
        <v>172</v>
      </c>
      <c r="BC56">
        <f t="shared" si="32"/>
        <v>0</v>
      </c>
      <c r="BD56" t="str">
        <f>$AR$22</f>
        <v>N g/kg</v>
      </c>
      <c r="BE56" s="40" t="str">
        <f>AR36</f>
        <v/>
      </c>
    </row>
    <row r="57" spans="1:57" x14ac:dyDescent="0.3">
      <c r="A57" s="23" t="s">
        <v>37</v>
      </c>
      <c r="B57" s="49" t="s">
        <v>242</v>
      </c>
      <c r="C57" s="24">
        <v>5</v>
      </c>
      <c r="D57" s="16" t="s">
        <v>48</v>
      </c>
      <c r="E57" s="16" t="s">
        <v>16</v>
      </c>
      <c r="F57" s="10">
        <v>100</v>
      </c>
      <c r="K57" s="63">
        <f t="shared" si="31"/>
        <v>5.2631578947368429E-3</v>
      </c>
      <c r="L57" s="63">
        <f>IF(E57="Diesel",VLOOKUP(D57,Other_tabels!$Q$5:$T$13,2,FALSE)*K57,0)</f>
        <v>1.0526315789473686E-3</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23</v>
      </c>
      <c r="BA57" t="str">
        <f t="shared" si="2"/>
        <v>Boiler_private_rape_straw_conv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23</v>
      </c>
      <c r="BA58" t="str">
        <f t="shared" si="2"/>
        <v>Boiler_private_rape_straw_conv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23</v>
      </c>
      <c r="BA59" t="str">
        <f t="shared" si="2"/>
        <v>Boiler_private_rape_straw_conv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23</v>
      </c>
      <c r="BA60" t="str">
        <f t="shared" si="2"/>
        <v>Boiler_private_rape_straw_conv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23</v>
      </c>
      <c r="BA61" t="str">
        <f t="shared" si="2"/>
        <v>Boiler_private_rape_straw_conv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23</v>
      </c>
      <c r="BA62" t="str">
        <f t="shared" si="2"/>
        <v>Boiler_private_rape_straw_conv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1.1192631578947371E-3</v>
      </c>
      <c r="R63" s="72"/>
      <c r="S63" s="73">
        <f t="shared" ref="S63" si="34">SUM(S54:S62)</f>
        <v>0</v>
      </c>
      <c r="AR63" s="40"/>
      <c r="AS63" s="40"/>
      <c r="AZ63">
        <f t="shared" si="1"/>
        <v>23</v>
      </c>
      <c r="BA63" t="str">
        <f t="shared" si="2"/>
        <v>Boiler_private_rape_straw_conv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23</v>
      </c>
      <c r="BA64" t="str">
        <f t="shared" si="2"/>
        <v>Boiler_private_rape_straw_conv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23</v>
      </c>
      <c r="BA65" t="str">
        <f t="shared" si="2"/>
        <v>Boiler_private_rape_straw_conv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23</v>
      </c>
      <c r="BA66" t="str">
        <f t="shared" si="2"/>
        <v>Boiler_private_rape_straw_conv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23</v>
      </c>
      <c r="BA67" t="str">
        <f t="shared" si="2"/>
        <v>Boiler_private_rape_straw_conv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23</v>
      </c>
      <c r="BA68" t="str">
        <f t="shared" si="2"/>
        <v>Boiler_private_rape_straw_conv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23</v>
      </c>
      <c r="BA69" t="str">
        <f t="shared" si="2"/>
        <v>Boiler_private_rape_straw_conv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23</v>
      </c>
      <c r="BA70" t="str">
        <f t="shared" si="2"/>
        <v>Boiler_private_rape_straw_conv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23</v>
      </c>
      <c r="BA71" t="str">
        <f t="shared" si="2"/>
        <v>Boiler_private_rape_straw_conv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23</v>
      </c>
      <c r="BA72" t="str">
        <f t="shared" si="2"/>
        <v>Boiler_private_rape_straw_conv</v>
      </c>
      <c r="BB72" t="s">
        <v>125</v>
      </c>
      <c r="BC72" t="str">
        <f>$B$39</f>
        <v>Diffuse tab eller gastab</v>
      </c>
      <c r="BD72" t="str">
        <f>C39</f>
        <v>Kg</v>
      </c>
      <c r="BE72" s="81">
        <f>O39</f>
        <v>0.93669999999999998</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23</v>
      </c>
      <c r="BA73" t="str">
        <f t="shared" si="2"/>
        <v>Boiler_private_rape_straw_conv</v>
      </c>
      <c r="BB73" t="s">
        <v>125</v>
      </c>
      <c r="BC73" t="str">
        <f t="shared" ref="BC73:BC77" si="39">$B$39</f>
        <v>Diffuse tab eller gastab</v>
      </c>
      <c r="BD73" t="str">
        <f>$AQ$22</f>
        <v>C g/kg</v>
      </c>
      <c r="BE73" s="40">
        <f>AQ39</f>
        <v>480.40994982384973</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23</v>
      </c>
      <c r="BA74" t="str">
        <f t="shared" si="2"/>
        <v>Boiler_private_rape_straw_conv</v>
      </c>
      <c r="BB74" t="s">
        <v>125</v>
      </c>
      <c r="BC74" t="str">
        <f t="shared" si="39"/>
        <v>Diffuse tab eller gastab</v>
      </c>
      <c r="BD74" t="str">
        <f>$AR$22</f>
        <v>N g/kg</v>
      </c>
      <c r="BE74" s="40">
        <f>AR39</f>
        <v>5.6368100779331707</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23</v>
      </c>
      <c r="BA75" t="str">
        <f t="shared" si="2"/>
        <v>Boiler_private_rape_straw_conv</v>
      </c>
      <c r="BB75" t="s">
        <v>125</v>
      </c>
      <c r="BC75" t="str">
        <f t="shared" si="39"/>
        <v>Diffuse tab eller gastab</v>
      </c>
      <c r="BD75" t="str">
        <f>$AS$22</f>
        <v>P g/kg</v>
      </c>
      <c r="BE75" s="40">
        <f>AS39</f>
        <v>0.14185621045026867</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23</v>
      </c>
      <c r="BA76" t="str">
        <f t="shared" si="2"/>
        <v>Boiler_private_rape_straw_conv</v>
      </c>
      <c r="BB76" t="s">
        <v>125</v>
      </c>
      <c r="BC76" t="str">
        <f t="shared" si="39"/>
        <v>Diffuse tab eller gastab</v>
      </c>
      <c r="BD76" t="str">
        <f>$AT$22</f>
        <v>K g/kg</v>
      </c>
      <c r="BE76" s="40">
        <f>AT39</f>
        <v>2.8654954510954269</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23</v>
      </c>
      <c r="BA77" t="str">
        <f t="shared" si="2"/>
        <v>Boiler_private_rape_straw_conv</v>
      </c>
      <c r="BB77" t="s">
        <v>125</v>
      </c>
      <c r="BC77" t="str">
        <f t="shared" si="39"/>
        <v>Diffuse tab eller gastab</v>
      </c>
      <c r="BD77" t="str">
        <f>$AU$22</f>
        <v>BE MJ/kg</v>
      </c>
      <c r="BE77" s="40">
        <f>AU39</f>
        <v>18.896124693071421</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23</v>
      </c>
      <c r="BA78" t="str">
        <f t="shared" si="2"/>
        <v>Boiler_private_rape_straw_conv</v>
      </c>
      <c r="BB78" t="s">
        <v>162</v>
      </c>
      <c r="BC78" t="s">
        <v>162</v>
      </c>
      <c r="BD78" t="str">
        <f>I42</f>
        <v>Heat (MJ)</v>
      </c>
      <c r="BE78" s="59">
        <f>I50</f>
        <v>14.129909999999999</v>
      </c>
    </row>
    <row r="79" spans="1:57" x14ac:dyDescent="0.3">
      <c r="O79" s="74" t="s">
        <v>54</v>
      </c>
      <c r="P79" s="56"/>
      <c r="Q79" s="73">
        <f>SUM(Q70:Q78)</f>
        <v>0</v>
      </c>
      <c r="R79" s="73">
        <f>SUM(R70:R78)</f>
        <v>0</v>
      </c>
      <c r="AS79" s="59"/>
      <c r="AZ79">
        <f t="shared" si="1"/>
        <v>23</v>
      </c>
      <c r="BA79" t="str">
        <f t="shared" si="2"/>
        <v>Boiler_private_rape_straw_conv</v>
      </c>
      <c r="BB79" t="s">
        <v>162</v>
      </c>
      <c r="BC79" t="s">
        <v>162</v>
      </c>
      <c r="BD79" t="str">
        <f>H42</f>
        <v>EL (KWh)</v>
      </c>
      <c r="BE79" s="59">
        <f>H50</f>
        <v>0</v>
      </c>
    </row>
    <row r="80" spans="1:57" x14ac:dyDescent="0.3">
      <c r="O80" s="35"/>
      <c r="P80" s="35"/>
      <c r="Q80" s="57"/>
      <c r="R80" s="57"/>
      <c r="S80" s="57"/>
      <c r="AS80" s="59"/>
      <c r="AZ80">
        <f t="shared" si="1"/>
        <v>23</v>
      </c>
      <c r="BA80" t="str">
        <f t="shared" si="2"/>
        <v>Boiler_private_rape_straw_conv</v>
      </c>
      <c r="BB80" t="str">
        <f>$A$53</f>
        <v>Transport</v>
      </c>
      <c r="BC80" t="str">
        <f>BB80</f>
        <v>Transport</v>
      </c>
      <c r="BD80" t="str">
        <f>Q53</f>
        <v>Diesel (L)</v>
      </c>
      <c r="BE80" s="59">
        <f>Q63</f>
        <v>1.1192631578947371E-3</v>
      </c>
    </row>
    <row r="81" spans="1:57" ht="17.399999999999999" x14ac:dyDescent="0.3">
      <c r="O81" s="37" t="s">
        <v>103</v>
      </c>
      <c r="P81" s="37"/>
      <c r="Q81" s="7" t="s">
        <v>169</v>
      </c>
      <c r="AZ81">
        <f t="shared" si="1"/>
        <v>23</v>
      </c>
      <c r="BA81" t="str">
        <f t="shared" si="2"/>
        <v>Boiler_private_rape_straw_conv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23</v>
      </c>
      <c r="BA82" t="str">
        <f t="shared" si="2"/>
        <v>Boiler_private_rape_straw_conv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23</v>
      </c>
      <c r="BA83" t="str">
        <f t="shared" si="2"/>
        <v>Boiler_private_rape_straw_conv</v>
      </c>
      <c r="BB83" t="s">
        <v>164</v>
      </c>
      <c r="BC83" t="s">
        <v>164</v>
      </c>
      <c r="BD83" t="str">
        <f>R69</f>
        <v>Diesel (L)</v>
      </c>
      <c r="BE83" s="59">
        <f>R79</f>
        <v>0</v>
      </c>
    </row>
    <row r="84" spans="1:57" x14ac:dyDescent="0.3">
      <c r="A84" s="23" t="s">
        <v>93</v>
      </c>
      <c r="B84" s="49" t="s">
        <v>242</v>
      </c>
      <c r="C84" s="24"/>
      <c r="D84" s="16">
        <v>0.129</v>
      </c>
      <c r="E84" s="16"/>
      <c r="F84" t="s">
        <v>545</v>
      </c>
      <c r="O84" s="36" t="str">
        <f t="shared" si="40"/>
        <v>Straw_Oilseed_conv</v>
      </c>
      <c r="P84" s="55"/>
      <c r="Q84" s="63">
        <f t="shared" si="41"/>
        <v>0</v>
      </c>
      <c r="R84" s="63">
        <f t="shared" si="42"/>
        <v>0.129</v>
      </c>
      <c r="S84" s="63">
        <f t="shared" ref="S84:S91" si="43">IF(E84="",0,VLOOKUP(O84,$B$12:$D$18,3,FALSE)*E84)</f>
        <v>0</v>
      </c>
      <c r="AZ84">
        <f t="shared" si="1"/>
        <v>23</v>
      </c>
      <c r="BA84" t="str">
        <f t="shared" si="2"/>
        <v>Boiler_private_rape_straw_conv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23</v>
      </c>
      <c r="BA85" t="str">
        <f t="shared" si="2"/>
        <v>Boiler_private_rape_straw_conv</v>
      </c>
      <c r="BB85" t="s">
        <v>165</v>
      </c>
      <c r="BC85" t="s">
        <v>165</v>
      </c>
      <c r="BD85" t="str">
        <f>R82</f>
        <v>EL (KWh)</v>
      </c>
      <c r="BE85" s="59">
        <f>R92</f>
        <v>0.129</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23</v>
      </c>
      <c r="BA86" t="str">
        <f t="shared" ref="BA86:BA100" si="45">$BC$21</f>
        <v>Boiler_private_rape_straw_conv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23</v>
      </c>
      <c r="BA87" t="str">
        <f t="shared" si="45"/>
        <v>Boiler_private_rape_straw_conv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23</v>
      </c>
      <c r="BA88" t="str">
        <f t="shared" si="45"/>
        <v>Boiler_private_rape_straw_conv</v>
      </c>
      <c r="BB88" t="s">
        <v>170</v>
      </c>
      <c r="BC88" t="s">
        <v>170</v>
      </c>
      <c r="BD88" t="str">
        <f>S82</f>
        <v>Diesel (L)</v>
      </c>
      <c r="BE88">
        <f>E104</f>
        <v>4.2399999999999998E-3</v>
      </c>
    </row>
    <row r="89" spans="1:57" x14ac:dyDescent="0.3">
      <c r="A89" s="23" t="s">
        <v>98</v>
      </c>
      <c r="B89" s="49"/>
      <c r="C89" s="24"/>
      <c r="D89" s="16"/>
      <c r="E89" s="16"/>
      <c r="O89" s="36">
        <f t="shared" si="40"/>
        <v>0</v>
      </c>
      <c r="P89" s="55"/>
      <c r="Q89" s="63">
        <f t="shared" si="41"/>
        <v>0</v>
      </c>
      <c r="R89" s="63">
        <f t="shared" si="42"/>
        <v>0</v>
      </c>
      <c r="S89" s="63">
        <f t="shared" si="43"/>
        <v>0</v>
      </c>
      <c r="AZ89">
        <f t="shared" si="44"/>
        <v>23</v>
      </c>
      <c r="BA89" t="str">
        <f t="shared" si="45"/>
        <v>Boiler_private_rape_straw_conv</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f t="shared" si="44"/>
        <v>23</v>
      </c>
      <c r="BA90" t="str">
        <f t="shared" si="45"/>
        <v>Boiler_private_rape_straw_conv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23</v>
      </c>
      <c r="BA91" t="str">
        <f t="shared" si="45"/>
        <v>Boiler_private_rape_straw_conv</v>
      </c>
      <c r="BB91" t="s">
        <v>208</v>
      </c>
      <c r="BC91" t="str">
        <f>U38</f>
        <v>C_CH4</v>
      </c>
      <c r="BD91" t="s">
        <v>209</v>
      </c>
      <c r="BE91">
        <f>U39</f>
        <v>0</v>
      </c>
    </row>
    <row r="92" spans="1:57" x14ac:dyDescent="0.3">
      <c r="A92" s="31"/>
      <c r="O92" s="74" t="s">
        <v>54</v>
      </c>
      <c r="P92" s="56"/>
      <c r="Q92" s="73">
        <f>SUM(Q83:Q91)</f>
        <v>0</v>
      </c>
      <c r="R92" s="73">
        <f>SUM(R83:R91)</f>
        <v>0.129</v>
      </c>
      <c r="S92" s="73">
        <f>SUM(S83:S91)</f>
        <v>0</v>
      </c>
      <c r="AZ92">
        <f t="shared" si="44"/>
        <v>23</v>
      </c>
      <c r="BA92" t="str">
        <f t="shared" si="45"/>
        <v>Boiler_private_rape_straw_conv</v>
      </c>
      <c r="BB92" t="s">
        <v>208</v>
      </c>
      <c r="BC92" t="str">
        <f>V38</f>
        <v>N_Diffust</v>
      </c>
      <c r="BD92" t="s">
        <v>209</v>
      </c>
      <c r="BE92">
        <f>V39</f>
        <v>100</v>
      </c>
    </row>
    <row r="93" spans="1:57" x14ac:dyDescent="0.3">
      <c r="AZ93">
        <f t="shared" si="44"/>
        <v>23</v>
      </c>
      <c r="BA93" t="str">
        <f t="shared" si="45"/>
        <v>Boiler_private_rape_straw_conv</v>
      </c>
      <c r="BB93" t="s">
        <v>208</v>
      </c>
      <c r="BC93" t="str">
        <f>W38</f>
        <v>N_N2O</v>
      </c>
      <c r="BD93" t="s">
        <v>209</v>
      </c>
      <c r="BE93">
        <f>W39</f>
        <v>0</v>
      </c>
    </row>
    <row r="94" spans="1:57" x14ac:dyDescent="0.3">
      <c r="A94" s="26" t="s">
        <v>111</v>
      </c>
      <c r="B94" s="48" t="s">
        <v>73</v>
      </c>
      <c r="C94" s="15" t="s">
        <v>112</v>
      </c>
      <c r="D94" s="15" t="s">
        <v>167</v>
      </c>
      <c r="E94" s="15" t="s">
        <v>163</v>
      </c>
      <c r="AZ94">
        <f t="shared" si="44"/>
        <v>23</v>
      </c>
      <c r="BA94" t="str">
        <f t="shared" si="45"/>
        <v>Boiler_private_rape_straw_conv</v>
      </c>
      <c r="BB94" t="s">
        <v>208</v>
      </c>
      <c r="BC94" t="str">
        <f>X38</f>
        <v>N_N2</v>
      </c>
      <c r="BD94" t="s">
        <v>209</v>
      </c>
      <c r="BE94">
        <f>X39</f>
        <v>0</v>
      </c>
    </row>
    <row r="95" spans="1:57" x14ac:dyDescent="0.3">
      <c r="A95" s="23" t="s">
        <v>92</v>
      </c>
      <c r="B95" s="49" t="s">
        <v>242</v>
      </c>
      <c r="C95" s="24" t="s">
        <v>113</v>
      </c>
      <c r="D95" s="16"/>
      <c r="E95" s="83">
        <f>IF(C95="","",IF(VLOOKUP(C95,'Diesel consumption for field op'!$B$4:$E$78,3,FALSE)="L / ton",((VLOOKUP(C95,'Diesel consumption for field op'!$B$4:$E$78,2,FALSE)*1.007)*(VLOOKUP(B95,$B$12:$D$18,3,FALSE)/1000)/(VLOOKUP(B95,$B$12:$Q$18,16,FALSE)/1000)),0))</f>
        <v>2.1199999999999999E-3</v>
      </c>
      <c r="AZ95">
        <f t="shared" si="44"/>
        <v>23</v>
      </c>
      <c r="BA95" t="str">
        <f t="shared" si="45"/>
        <v>Boiler_private_rape_straw_conv</v>
      </c>
      <c r="BB95" t="s">
        <v>208</v>
      </c>
      <c r="BC95" t="str">
        <f>Y38</f>
        <v>N_NH3</v>
      </c>
      <c r="BD95" t="s">
        <v>209</v>
      </c>
      <c r="BE95">
        <f>Y39</f>
        <v>0</v>
      </c>
    </row>
    <row r="96" spans="1:57" x14ac:dyDescent="0.3">
      <c r="A96" s="23" t="s">
        <v>93</v>
      </c>
      <c r="B96" s="49" t="s">
        <v>242</v>
      </c>
      <c r="C96" s="24" t="s">
        <v>114</v>
      </c>
      <c r="D96" s="16"/>
      <c r="E96" s="83">
        <f>IF(C96="","",IF(VLOOKUP(C96,'Diesel consumption for field op'!$B$4:$E$78,3,FALSE)="L / ton",((VLOOKUP(C96,'Diesel consumption for field op'!$B$4:$E$78,2,FALSE)*1.007)*(VLOOKUP(B96,$B$12:$D$18,3,FALSE)/1000)/(VLOOKUP(B96,$B$12:$Q$18,16,FALSE)/1000)),0))</f>
        <v>5.2999999999999998E-4</v>
      </c>
      <c r="AZ96">
        <f t="shared" si="44"/>
        <v>23</v>
      </c>
      <c r="BA96" t="str">
        <f t="shared" si="45"/>
        <v>Boiler_private_rape_straw_conv</v>
      </c>
      <c r="BB96" t="s">
        <v>208</v>
      </c>
      <c r="BC96" t="str">
        <f>Z38</f>
        <v>N_NO3</v>
      </c>
      <c r="BD96" t="s">
        <v>209</v>
      </c>
      <c r="BE96">
        <f>Z39</f>
        <v>0</v>
      </c>
    </row>
    <row r="97" spans="1:57" x14ac:dyDescent="0.3">
      <c r="A97" s="23" t="s">
        <v>94</v>
      </c>
      <c r="B97" s="49" t="s">
        <v>242</v>
      </c>
      <c r="C97" s="24" t="s">
        <v>114</v>
      </c>
      <c r="D97" s="16"/>
      <c r="E97" s="83">
        <f>IF(C97="","",IF(VLOOKUP(C97,'Diesel consumption for field op'!$B$4:$E$78,3,FALSE)="L / ton",((VLOOKUP(C97,'Diesel consumption for field op'!$B$4:$E$78,2,FALSE)*1.007)*(VLOOKUP(B97,$B$12:$D$18,3,FALSE)/1000)/(VLOOKUP(B97,$B$12:$Q$18,16,FALSE)/1000)),0))</f>
        <v>5.2999999999999998E-4</v>
      </c>
      <c r="AZ97">
        <f t="shared" si="44"/>
        <v>23</v>
      </c>
      <c r="BA97" t="str">
        <f t="shared" si="45"/>
        <v>Boiler_private_rape_straw_conv</v>
      </c>
      <c r="BB97" t="s">
        <v>208</v>
      </c>
      <c r="BC97" t="str">
        <f>AA38</f>
        <v>P_Diffust</v>
      </c>
      <c r="BD97" t="s">
        <v>209</v>
      </c>
      <c r="BE97">
        <f>AA39</f>
        <v>0</v>
      </c>
    </row>
    <row r="98" spans="1:57" x14ac:dyDescent="0.3">
      <c r="A98" s="23" t="s">
        <v>95</v>
      </c>
      <c r="B98" s="49" t="s">
        <v>242</v>
      </c>
      <c r="C98" s="24" t="s">
        <v>114</v>
      </c>
      <c r="D98" s="16"/>
      <c r="E98" s="83">
        <f>IF(C98="","",IF(VLOOKUP(C98,'Diesel consumption for field op'!$B$4:$E$78,3,FALSE)="L / ton",((VLOOKUP(C98,'Diesel consumption for field op'!$B$4:$E$78,2,FALSE)*1.007)*(VLOOKUP(B98,$B$12:$D$18,3,FALSE)/1000)/(VLOOKUP(B98,$B$12:$Q$18,16,FALSE)/1000)),0))</f>
        <v>5.2999999999999998E-4</v>
      </c>
      <c r="AZ98">
        <f t="shared" si="44"/>
        <v>23</v>
      </c>
      <c r="BA98" t="str">
        <f t="shared" si="45"/>
        <v>Boiler_private_rape_straw_conv</v>
      </c>
      <c r="BB98" t="s">
        <v>208</v>
      </c>
      <c r="BC98" t="str">
        <f>AB38</f>
        <v>P_Vandmiljø</v>
      </c>
      <c r="BD98" t="s">
        <v>209</v>
      </c>
      <c r="BE98">
        <f>AB39</f>
        <v>100</v>
      </c>
    </row>
    <row r="99" spans="1:57" x14ac:dyDescent="0.3">
      <c r="A99" s="23" t="s">
        <v>96</v>
      </c>
      <c r="B99" s="49" t="s">
        <v>242</v>
      </c>
      <c r="C99" s="24" t="s">
        <v>126</v>
      </c>
      <c r="D99" s="16"/>
      <c r="E99" s="83">
        <f>IF(C99="","",IF(VLOOKUP(C99,'Diesel consumption for field op'!$B$4:$E$78,3,FALSE)="L / ton",((VLOOKUP(C99,'Diesel consumption for field op'!$B$4:$E$78,2,FALSE)*1.007)*(VLOOKUP(B99,$B$12:$D$18,3,FALSE)/1000)/(VLOOKUP(B99,$B$12:$Q$18,16,FALSE)/1000)),0))</f>
        <v>5.2999999999999998E-4</v>
      </c>
      <c r="AZ99">
        <f t="shared" si="44"/>
        <v>23</v>
      </c>
      <c r="BA99" t="str">
        <f t="shared" si="45"/>
        <v>Boiler_private_rape_straw_conv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23</v>
      </c>
      <c r="BA100" t="str">
        <f t="shared" si="45"/>
        <v>Boiler_private_rape_straw_conv</v>
      </c>
      <c r="BB100" t="s">
        <v>208</v>
      </c>
      <c r="BC100" t="str">
        <f>AD38</f>
        <v>K_Vandmiljø</v>
      </c>
      <c r="BD100" t="s">
        <v>209</v>
      </c>
      <c r="BE100">
        <f>AD39</f>
        <v>100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4.2399999999999998E-3</v>
      </c>
    </row>
    <row r="108" spans="1:57" x14ac:dyDescent="0.3">
      <c r="B108" s="101"/>
      <c r="C108" s="102" t="s">
        <v>116</v>
      </c>
      <c r="D108" s="102" t="s">
        <v>117</v>
      </c>
      <c r="E108" s="102" t="s">
        <v>118</v>
      </c>
      <c r="F108" s="102" t="s">
        <v>174</v>
      </c>
    </row>
    <row r="109" spans="1:57" x14ac:dyDescent="0.3">
      <c r="B109" s="103" t="s">
        <v>206</v>
      </c>
      <c r="C109" s="104">
        <f>Q92</f>
        <v>0</v>
      </c>
      <c r="D109" s="104">
        <f>Q79+R92+D104</f>
        <v>0.129</v>
      </c>
      <c r="E109" s="104">
        <f>Q63+R79+S92+E104</f>
        <v>5.3592631578947367E-3</v>
      </c>
      <c r="F109" s="104">
        <f>S63</f>
        <v>0</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70:B78 B83:B91 B95:B103" xr:uid="{93250C85-470F-48AE-9D3A-348065434EC1}">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20CE943E-175D-40FA-9989-D6C3D4FE0FDD}">
          <x14:formula1>
            <xm:f>Other_tabels!$V$5:$V$6</xm:f>
          </x14:formula1>
          <xm:sqref>E54:E68</xm:sqref>
        </x14:dataValidation>
        <x14:dataValidation type="list" allowBlank="1" showInputMessage="1" showErrorMessage="1" xr:uid="{51F38292-389B-4001-8F11-4B8878E1AB52}">
          <x14:formula1>
            <xm:f>Other_tabels!$Q$5:$Q$13</xm:f>
          </x14:formula1>
          <xm:sqref>D54:D68</xm:sqref>
        </x14:dataValidation>
        <x14:dataValidation type="list" allowBlank="1" showInputMessage="1" showErrorMessage="1" xr:uid="{E9434FB2-4DDD-4CF1-9AF7-9A5E93BDDCBA}">
          <x14:formula1>
            <xm:f>Biomass_pool_output_Field_modul!$A$3:$A$100</xm:f>
          </x14:formula1>
          <xm:sqref>B12:B18</xm:sqref>
        </x14:dataValidation>
        <x14:dataValidation type="list" allowBlank="1" showInputMessage="1" showErrorMessage="1" xr:uid="{8A054736-AF56-4F65-89C7-88EE661850D0}">
          <x14:formula1>
            <xm:f>Other_tabels!$A$5:$A$50</xm:f>
          </x14:formula1>
          <xm:sqref>C19 C21</xm:sqref>
        </x14:dataValidation>
        <x14:dataValidation type="list" allowBlank="1" showInputMessage="1" showErrorMessage="1" xr:uid="{01BB2C6F-3E06-40AE-9E71-CBC23C9339D5}">
          <x14:formula1>
            <xm:f>Other_tabels!$X$5:$X$22</xm:f>
          </x14:formula1>
          <xm:sqref>C70:C78</xm:sqref>
        </x14:dataValidation>
        <x14:dataValidation type="list" allowBlank="1" showInputMessage="1" showErrorMessage="1" xr:uid="{E0E8EB4B-9019-4E27-9005-457208E07CCA}">
          <x14:formula1>
            <xm:f>'Diesel consumption for field op'!$B$4:$B$78</xm:f>
          </x14:formula1>
          <xm:sqref>C95:C103</xm:sqref>
        </x14:dataValidation>
        <x14:dataValidation type="list" allowBlank="1" showInputMessage="1" showErrorMessage="1" xr:uid="{B7B6C20E-34A4-4310-B796-9B0661BE4771}">
          <x14:formula1>
            <xm:f>'Processed products'!$Z$5:$Z$104</xm:f>
          </x14:formula1>
          <xm:sqref>B43:B49</xm:sqref>
        </x14:dataValidation>
        <x14:dataValidation type="list" allowBlank="1" showInputMessage="1" showErrorMessage="1" xr:uid="{1652754F-CC24-4656-BDCC-8E2D31D51579}">
          <x14:formula1>
            <xm:f>Other_tabels!$I$5:$I$12</xm:f>
          </x14:formula1>
          <xm:sqref>C43:C49</xm:sqref>
        </x14:dataValidation>
        <x14:dataValidation type="list" allowBlank="1" showInputMessage="1" showErrorMessage="1" xr:uid="{71792CFA-D519-4774-8821-99E4FB0C7BC0}">
          <x14:formula1>
            <xm:f>'Processed products'!$B$5:$B$103</xm:f>
          </x14:formula1>
          <xm:sqref>B23:B30</xm:sqref>
        </x14:dataValidation>
        <x14:dataValidation type="list" allowBlank="1" showInputMessage="1" showErrorMessage="1" xr:uid="{5C8D1995-23DD-4578-9B4B-A73C28B96B3B}">
          <x14:formula1>
            <xm:f>'Processed products'!$AJ$5:$AJ$239</xm:f>
          </x14:formula1>
          <xm:sqref>B33:B38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08CC-BE59-4A11-AEA7-E8BC8EE01ED6}">
  <sheetPr>
    <tabColor theme="5" tint="0.79998168889431442"/>
  </sheetPr>
  <dimension ref="A1:BE109"/>
  <sheetViews>
    <sheetView topLeftCell="A13" workbookViewId="0">
      <selection activeCell="F16" sqref="F16"/>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9.33203125" bestFit="1"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21</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529</v>
      </c>
      <c r="C5" s="225"/>
      <c r="E5" s="10"/>
      <c r="F5" s="10">
        <v>1</v>
      </c>
      <c r="G5" s="10"/>
      <c r="H5" s="10"/>
      <c r="I5" s="10"/>
      <c r="J5" s="10">
        <v>1</v>
      </c>
      <c r="K5" s="10">
        <v>1</v>
      </c>
      <c r="L5" s="10">
        <v>1</v>
      </c>
      <c r="M5" s="10">
        <v>1</v>
      </c>
    </row>
    <row r="6" spans="1:24" x14ac:dyDescent="0.3">
      <c r="A6" s="20" t="s">
        <v>3</v>
      </c>
      <c r="B6" s="224" t="s">
        <v>530</v>
      </c>
      <c r="C6" s="225"/>
    </row>
    <row r="7" spans="1:24" ht="14.4" customHeight="1" x14ac:dyDescent="0.3">
      <c r="A7" s="218" t="s">
        <v>53</v>
      </c>
      <c r="B7" s="219" t="s">
        <v>531</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311</v>
      </c>
      <c r="C12" s="34" t="s">
        <v>33</v>
      </c>
      <c r="D12" s="11">
        <v>1</v>
      </c>
      <c r="Q12" s="66">
        <f>(IF($B12="","0",VLOOKUP($B12,Biomass_pool_output_Field_modul!$A$3:$G$100,7,FALSE)))</f>
        <v>850.05419244301197</v>
      </c>
      <c r="R12" s="55"/>
      <c r="S12" s="34">
        <f>(IF($B12="","0",VLOOKUP($B12,Biomass_pool_output_Field_modul!$A$3:$F$100,2,FALSE)))*D12</f>
        <v>450</v>
      </c>
      <c r="T12" s="34">
        <f>(IF($B12="","0",VLOOKUP($B12,Biomass_pool_output_Field_modul!$A$3:$F$100,3,FALSE)))*D12</f>
        <v>6.5171805068514397</v>
      </c>
      <c r="U12" s="34">
        <f>(IF($B12="","0",VLOOKUP($B12,Biomass_pool_output_Field_modul!$A$3:$F$100,4,FALSE)))*D12</f>
        <v>0.90014256800446502</v>
      </c>
      <c r="V12" s="34">
        <f>(IF($B12="","0",VLOOKUP($B12,Biomass_pool_output_Field_modul!$A$3:$F$100,5,FALSE)))*D12</f>
        <v>16.3043607236127</v>
      </c>
      <c r="W12" s="34">
        <f>(IF($B12="","0",VLOOKUP($B12,Biomass_pool_output_Field_modul!$A$3:$F$100,6,FALSE)))*D12</f>
        <v>18.237659713728799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850.05419244301197</v>
      </c>
      <c r="R20" s="55"/>
      <c r="S20" s="34">
        <f>SUM(S12:S18)</f>
        <v>450</v>
      </c>
      <c r="T20" s="34">
        <f>SUM(T12:T18)</f>
        <v>6.5171805068514397</v>
      </c>
      <c r="U20" s="34">
        <f>SUM(U12:U18)</f>
        <v>0.90014256800446502</v>
      </c>
      <c r="V20" s="34">
        <f t="shared" ref="V20:W20" si="0">SUM(V12:V18)</f>
        <v>16.3043607236127</v>
      </c>
      <c r="W20" s="34">
        <f t="shared" si="0"/>
        <v>18.237659713728799</v>
      </c>
      <c r="BB20" t="str">
        <f>A4</f>
        <v>ID-nummer</v>
      </c>
      <c r="BC20">
        <f>B4</f>
        <v>21</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Boiler_straw_conv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21</v>
      </c>
      <c r="BA22" t="str">
        <f t="shared" ref="BA22:BA85" si="2">$BC$21</f>
        <v>Boiler_straw_conv</v>
      </c>
      <c r="BB22" t="s">
        <v>73</v>
      </c>
      <c r="BC22" t="str">
        <f t="shared" ref="BC22" si="3">$B$12</f>
        <v>Straw_conv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21</v>
      </c>
      <c r="BA23" t="str">
        <f t="shared" si="2"/>
        <v>Boiler_straw_conv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21</v>
      </c>
      <c r="BA24" t="str">
        <f t="shared" si="2"/>
        <v>Boiler_straw_conv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21</v>
      </c>
      <c r="BA25" t="str">
        <f t="shared" si="2"/>
        <v>Boiler_straw_conv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21</v>
      </c>
      <c r="BA26" t="str">
        <f t="shared" si="2"/>
        <v>Boiler_straw_conv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21</v>
      </c>
      <c r="BA27" t="str">
        <f t="shared" si="2"/>
        <v>Boiler_straw_conv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21</v>
      </c>
      <c r="BA28" t="str">
        <f t="shared" si="2"/>
        <v>Boiler_straw_conv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21</v>
      </c>
      <c r="BA29" t="str">
        <f t="shared" si="2"/>
        <v>Boiler_straw_conv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21</v>
      </c>
      <c r="BA30" t="str">
        <f t="shared" si="2"/>
        <v>Boiler_straw_conv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21</v>
      </c>
      <c r="BA31" t="str">
        <f t="shared" si="2"/>
        <v>Boiler_straw_conv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21</v>
      </c>
      <c r="BA32" t="str">
        <f t="shared" si="2"/>
        <v>Boiler_straw_conv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21</v>
      </c>
      <c r="BA33" t="str">
        <f t="shared" si="2"/>
        <v>Boiler_straw_conv</v>
      </c>
      <c r="BB33" t="s">
        <v>171</v>
      </c>
      <c r="BC33">
        <f>$B$27</f>
        <v>0</v>
      </c>
      <c r="BD33" t="str">
        <f t="shared" si="17"/>
        <v>Kg</v>
      </c>
      <c r="BE33" s="81">
        <f t="shared" si="18"/>
        <v>0</v>
      </c>
    </row>
    <row r="34" spans="1:57" x14ac:dyDescent="0.3">
      <c r="A34" s="23" t="s">
        <v>153</v>
      </c>
      <c r="B34" s="24" t="s">
        <v>532</v>
      </c>
      <c r="C34" s="34" t="s">
        <v>33</v>
      </c>
      <c r="D34" s="65">
        <v>6.3299999999999995E-2</v>
      </c>
      <c r="E34" s="34" t="str">
        <f>IF(B34="","",VLOOKUP(B34,'Processed products'!$AJ$5:$AM$239,2,FALSE))</f>
        <v>Bottom_ash_conv</v>
      </c>
      <c r="F34" s="34" t="str">
        <f>IF(B34="","",VLOOKUP(B34,'Processed products'!$AJ$5:$AM$239,3,FALSE))</f>
        <v>Ash_conv</v>
      </c>
      <c r="G34" s="34" t="str">
        <f>IF(B34="","",VLOOKUP(B34,'Processed products'!$AJ$5:$AM$239,4,FALSE))</f>
        <v>Field_application</v>
      </c>
      <c r="I34" s="76">
        <v>0</v>
      </c>
      <c r="J34" s="76">
        <v>0</v>
      </c>
      <c r="K34" s="76">
        <v>0.86712328767123337</v>
      </c>
      <c r="L34" s="76">
        <v>0.86712328767123337</v>
      </c>
      <c r="M34" s="76">
        <v>0</v>
      </c>
      <c r="O34" s="64">
        <f t="shared" si="20"/>
        <v>6.3299999999999995E-2</v>
      </c>
      <c r="P34" s="59"/>
      <c r="Q34" s="66">
        <f>(IF($B34="","",VLOOKUP($B34,'Processed products'!AJ5:AN239,5,FALSE)))</f>
        <v>980</v>
      </c>
      <c r="AK34" s="42">
        <f>IF($D34="","",(S20*I34))</f>
        <v>0</v>
      </c>
      <c r="AL34" s="42">
        <f>IF($D34="","",(T20*J34))</f>
        <v>0</v>
      </c>
      <c r="AM34" s="42">
        <f>IF($D34="","",(U20*K34))</f>
        <v>0.78053458294085842</v>
      </c>
      <c r="AN34" s="42">
        <f>IF($D34="","",(V20*L34))</f>
        <v>14.137890874036774</v>
      </c>
      <c r="AO34" s="42">
        <f>IF($D34="","",(W20*M34))</f>
        <v>0</v>
      </c>
      <c r="AQ34" s="62">
        <f t="shared" si="21"/>
        <v>0</v>
      </c>
      <c r="AR34" s="62">
        <f t="shared" si="21"/>
        <v>0</v>
      </c>
      <c r="AS34" s="62">
        <f t="shared" si="21"/>
        <v>12.330720109650214</v>
      </c>
      <c r="AT34" s="62">
        <f t="shared" si="21"/>
        <v>223.34740717277688</v>
      </c>
      <c r="AU34" s="62">
        <f t="shared" si="21"/>
        <v>0</v>
      </c>
      <c r="AZ34">
        <f t="shared" si="1"/>
        <v>21</v>
      </c>
      <c r="BA34" t="str">
        <f t="shared" si="2"/>
        <v>Boiler_straw_conv</v>
      </c>
      <c r="BB34" t="s">
        <v>171</v>
      </c>
      <c r="BC34">
        <f>$B$28</f>
        <v>0</v>
      </c>
      <c r="BD34" t="str">
        <f t="shared" si="17"/>
        <v>Kg</v>
      </c>
      <c r="BE34" s="81">
        <f t="shared" si="18"/>
        <v>0</v>
      </c>
    </row>
    <row r="35" spans="1:57" ht="15" thickBot="1" x14ac:dyDescent="0.35">
      <c r="A35" s="23" t="s">
        <v>154</v>
      </c>
      <c r="B35" s="24" t="s">
        <v>533</v>
      </c>
      <c r="C35" s="34" t="s">
        <v>33</v>
      </c>
      <c r="D35" s="65">
        <v>9.6999999999999587E-3</v>
      </c>
      <c r="E35" s="34" t="str">
        <f>IF(B35="","",VLOOKUP(B35,'Processed products'!$AJ$5:$AM$239,2,FALSE))</f>
        <v>Fly_ash_conv</v>
      </c>
      <c r="F35" s="34" t="str">
        <f>IF(B35="","",VLOOKUP(B35,'Processed products'!$AJ$5:$AM$239,3,FALSE))</f>
        <v>Fly_ash_conv</v>
      </c>
      <c r="G35" s="34" t="str">
        <f>IF(B35="","",VLOOKUP(B35,'Processed products'!$AJ$5:$AM$239,4,FALSE))</f>
        <v>Landfill</v>
      </c>
      <c r="H35" s="59"/>
      <c r="I35" s="76">
        <v>0</v>
      </c>
      <c r="J35" s="76">
        <v>0</v>
      </c>
      <c r="K35" s="76">
        <v>0.13287671232876663</v>
      </c>
      <c r="L35" s="76">
        <v>0.13287671232876663</v>
      </c>
      <c r="M35" s="76">
        <v>0</v>
      </c>
      <c r="O35" s="64">
        <f t="shared" si="20"/>
        <v>9.6999999999999587E-3</v>
      </c>
      <c r="P35" s="59"/>
      <c r="Q35" s="66">
        <f>(IF($B35="","",VLOOKUP($B35,'Processed products'!AJ6:AN240,5,FALSE)))</f>
        <v>980</v>
      </c>
      <c r="AK35" s="42">
        <f>IF($D35="","",(S20*I35))</f>
        <v>0</v>
      </c>
      <c r="AL35" s="42">
        <f>IF($D35="","",(T20*J35))</f>
        <v>0</v>
      </c>
      <c r="AM35" s="42">
        <f>IF($D35="","",(U20*K35))</f>
        <v>0.11960798506360655</v>
      </c>
      <c r="AN35" s="42">
        <f>IF($D35="","",(V20*L35))</f>
        <v>2.1664698495759263</v>
      </c>
      <c r="AO35" s="42">
        <f>IF($D35="","",(W20*M35))</f>
        <v>0</v>
      </c>
      <c r="AQ35" s="62">
        <f t="shared" si="21"/>
        <v>0</v>
      </c>
      <c r="AR35" s="62">
        <f t="shared" si="21"/>
        <v>0</v>
      </c>
      <c r="AS35" s="62">
        <f t="shared" si="21"/>
        <v>12.330720109650214</v>
      </c>
      <c r="AT35" s="62">
        <f t="shared" si="21"/>
        <v>223.34740717277685</v>
      </c>
      <c r="AU35" s="62">
        <f t="shared" si="21"/>
        <v>0</v>
      </c>
      <c r="AZ35">
        <f t="shared" si="1"/>
        <v>21</v>
      </c>
      <c r="BA35" t="str">
        <f t="shared" si="2"/>
        <v>Boiler_straw_conv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21</v>
      </c>
      <c r="BA36" t="str">
        <f t="shared" si="2"/>
        <v>Boiler_straw_conv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21</v>
      </c>
      <c r="BA37" t="str">
        <f t="shared" si="2"/>
        <v>Boiler_straw_conv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21</v>
      </c>
      <c r="BA38" t="str">
        <f t="shared" si="2"/>
        <v>Boiler_straw_conv</v>
      </c>
      <c r="BB38" t="s">
        <v>172</v>
      </c>
      <c r="BC38">
        <f t="shared" si="22"/>
        <v>0</v>
      </c>
      <c r="BD38" t="str">
        <f>$AR$22</f>
        <v>N g/kg</v>
      </c>
      <c r="BE38" s="40" t="str">
        <f>AR33</f>
        <v/>
      </c>
    </row>
    <row r="39" spans="1:57" x14ac:dyDescent="0.3">
      <c r="A39" s="23" t="s">
        <v>125</v>
      </c>
      <c r="B39" s="90" t="s">
        <v>192</v>
      </c>
      <c r="C39" s="34" t="s">
        <v>33</v>
      </c>
      <c r="D39" s="65">
        <v>0.92700000000000005</v>
      </c>
      <c r="E39" s="34" t="s">
        <v>205</v>
      </c>
      <c r="F39" s="34" t="s">
        <v>205</v>
      </c>
      <c r="G39" s="34" t="s">
        <v>205</v>
      </c>
      <c r="I39" s="76">
        <v>1</v>
      </c>
      <c r="J39" s="76">
        <v>1</v>
      </c>
      <c r="K39" s="76">
        <v>0</v>
      </c>
      <c r="L39" s="76">
        <v>0</v>
      </c>
      <c r="M39" s="76">
        <v>1</v>
      </c>
      <c r="O39" s="64">
        <f>D39*$D$20</f>
        <v>0.92700000000000005</v>
      </c>
      <c r="P39" s="59"/>
      <c r="Q39" s="91" t="s">
        <v>129</v>
      </c>
      <c r="S39" s="95">
        <v>100</v>
      </c>
      <c r="T39" s="96">
        <v>0</v>
      </c>
      <c r="U39" s="97">
        <v>0</v>
      </c>
      <c r="V39" s="95">
        <v>100</v>
      </c>
      <c r="W39" s="96">
        <v>0</v>
      </c>
      <c r="X39" s="96">
        <v>0</v>
      </c>
      <c r="Y39" s="96">
        <v>0</v>
      </c>
      <c r="Z39" s="97">
        <v>0</v>
      </c>
      <c r="AA39" s="95">
        <v>0</v>
      </c>
      <c r="AB39" s="97">
        <v>0</v>
      </c>
      <c r="AC39" s="95">
        <v>0</v>
      </c>
      <c r="AD39" s="97">
        <v>0</v>
      </c>
      <c r="AK39" s="42">
        <f>IF($D39="","",(S20*I39))</f>
        <v>450</v>
      </c>
      <c r="AL39" s="42">
        <f>IF($D39="","",(T20*J39))</f>
        <v>6.5171805068514397</v>
      </c>
      <c r="AM39" s="42">
        <f>IF($D39="","",(U20*K39))</f>
        <v>0</v>
      </c>
      <c r="AN39" s="42">
        <f>IF($D39="","",(V20*L39))</f>
        <v>0</v>
      </c>
      <c r="AO39" s="42">
        <f>IF($D39="","",(W20*M39))</f>
        <v>18.237659713728799</v>
      </c>
      <c r="AQ39" s="62">
        <f t="shared" si="21"/>
        <v>485.43689320388347</v>
      </c>
      <c r="AR39" s="62">
        <f t="shared" si="21"/>
        <v>7.0303996837663858</v>
      </c>
      <c r="AS39" s="62">
        <f t="shared" si="21"/>
        <v>0</v>
      </c>
      <c r="AT39" s="62">
        <f t="shared" si="21"/>
        <v>0</v>
      </c>
      <c r="AU39" s="62">
        <f t="shared" si="21"/>
        <v>19.673850823871412</v>
      </c>
      <c r="AZ39">
        <f t="shared" si="1"/>
        <v>21</v>
      </c>
      <c r="BA39" t="str">
        <f t="shared" si="2"/>
        <v>Boiler_straw_conv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6.5171805068514397</v>
      </c>
      <c r="AM40" s="42">
        <f t="shared" si="24"/>
        <v>0.90014256800446502</v>
      </c>
      <c r="AN40" s="42">
        <f t="shared" si="24"/>
        <v>16.3043607236127</v>
      </c>
      <c r="AO40" s="42">
        <f t="shared" si="24"/>
        <v>18.237659713728799</v>
      </c>
      <c r="AZ40">
        <f t="shared" si="1"/>
        <v>21</v>
      </c>
      <c r="BA40" t="str">
        <f t="shared" si="2"/>
        <v>Boiler_straw_conv</v>
      </c>
      <c r="BB40" t="s">
        <v>172</v>
      </c>
      <c r="BC40">
        <f t="shared" si="22"/>
        <v>0</v>
      </c>
      <c r="BD40" t="str">
        <f>$AT$22</f>
        <v>K g/kg</v>
      </c>
      <c r="BE40" s="40" t="str">
        <f>AT33</f>
        <v/>
      </c>
    </row>
    <row r="41" spans="1:57" x14ac:dyDescent="0.3">
      <c r="C41" s="31"/>
      <c r="H41" s="226" t="s">
        <v>166</v>
      </c>
      <c r="I41" s="226"/>
      <c r="AJ41" s="43" t="s">
        <v>60</v>
      </c>
      <c r="AK41" s="62">
        <f>AK30+AK40</f>
        <v>450</v>
      </c>
      <c r="AL41" s="62">
        <f>AL30+AL40</f>
        <v>6.5171805068514397</v>
      </c>
      <c r="AM41" s="62">
        <f>AM30+AM40</f>
        <v>0.90014256800446502</v>
      </c>
      <c r="AN41" s="62">
        <f>AN30+AN40</f>
        <v>16.3043607236127</v>
      </c>
      <c r="AO41" s="62">
        <f>AO30+AO40</f>
        <v>18.237659713728799</v>
      </c>
      <c r="AQ41" s="40"/>
      <c r="AZ41">
        <f t="shared" si="1"/>
        <v>21</v>
      </c>
      <c r="BA41" t="str">
        <f t="shared" si="2"/>
        <v>Boiler_straw_conv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21</v>
      </c>
      <c r="BA42" t="str">
        <f t="shared" si="2"/>
        <v>Boiler_straw_conv</v>
      </c>
      <c r="BB42" t="s">
        <v>172</v>
      </c>
      <c r="BC42" t="str">
        <f>$B$34</f>
        <v>Bottom_straw_ash_conv</v>
      </c>
      <c r="BD42" t="str">
        <f>C34</f>
        <v>Kg</v>
      </c>
      <c r="BE42" s="81">
        <f>O34</f>
        <v>6.3299999999999995E-2</v>
      </c>
    </row>
    <row r="43" spans="1:57" x14ac:dyDescent="0.3">
      <c r="A43" s="23" t="s">
        <v>24</v>
      </c>
      <c r="B43" s="65" t="s">
        <v>123</v>
      </c>
      <c r="C43" s="65" t="s">
        <v>66</v>
      </c>
      <c r="D43" s="63">
        <f>IF(C43="KWh",$AO$39*Other_tabels!$AI$5,IF(C43="MJ",$AO$39,0))</f>
        <v>18.237659713728799</v>
      </c>
      <c r="E43" s="61"/>
      <c r="F43" s="63">
        <f>D43*(E43/100)</f>
        <v>0</v>
      </c>
      <c r="G43" s="61">
        <v>78.974999999999994</v>
      </c>
      <c r="H43" s="63" t="str">
        <f>IF(C43="KWh",((D43-F43)*(G43/100)),"")</f>
        <v/>
      </c>
      <c r="I43" s="63">
        <f>IF(C43="MJ",((D43-F43)*(G43/100)),"")</f>
        <v>14.403191758917318</v>
      </c>
      <c r="AE43" s="40"/>
      <c r="AS43" s="40"/>
      <c r="AZ43">
        <f t="shared" si="1"/>
        <v>21</v>
      </c>
      <c r="BA43" t="str">
        <f t="shared" si="2"/>
        <v>Boiler_straw_conv</v>
      </c>
      <c r="BB43" t="s">
        <v>172</v>
      </c>
      <c r="BC43" t="str">
        <f t="shared" ref="BC43:BC47" si="25">$B$34</f>
        <v>Bottom_straw_ash_conv</v>
      </c>
      <c r="BD43" t="str">
        <f>$AQ$22</f>
        <v>C g/kg</v>
      </c>
      <c r="BE43" s="40">
        <f>AQ34</f>
        <v>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21</v>
      </c>
      <c r="BA44" t="str">
        <f t="shared" si="2"/>
        <v>Boiler_straw_conv</v>
      </c>
      <c r="BB44" t="s">
        <v>172</v>
      </c>
      <c r="BC44" t="str">
        <f t="shared" si="25"/>
        <v>Bottom_straw_ash_conv</v>
      </c>
      <c r="BD44" t="str">
        <f>$AR$22</f>
        <v>N g/kg</v>
      </c>
      <c r="BE44" s="40">
        <f>AR34</f>
        <v>0</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21</v>
      </c>
      <c r="BA45" t="str">
        <f t="shared" si="2"/>
        <v>Boiler_straw_conv</v>
      </c>
      <c r="BB45" t="s">
        <v>172</v>
      </c>
      <c r="BC45" t="str">
        <f t="shared" si="25"/>
        <v>Bottom_straw_ash_conv</v>
      </c>
      <c r="BD45" s="40" t="str">
        <f>$AS$22</f>
        <v>P g/kg</v>
      </c>
      <c r="BE45" s="40">
        <f>AS34</f>
        <v>12.330720109650214</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21</v>
      </c>
      <c r="BA46" t="str">
        <f t="shared" si="2"/>
        <v>Boiler_straw_conv</v>
      </c>
      <c r="BB46" t="s">
        <v>172</v>
      </c>
      <c r="BC46" t="str">
        <f t="shared" si="25"/>
        <v>Bottom_straw_ash_conv</v>
      </c>
      <c r="BD46" t="str">
        <f>$AT$22</f>
        <v>K g/kg</v>
      </c>
      <c r="BE46" s="40">
        <f>AT34</f>
        <v>223.34740717277688</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21</v>
      </c>
      <c r="BA47" t="str">
        <f t="shared" si="2"/>
        <v>Boiler_straw_conv</v>
      </c>
      <c r="BB47" t="s">
        <v>172</v>
      </c>
      <c r="BC47" t="str">
        <f t="shared" si="25"/>
        <v>Bottom_straw_ash_conv</v>
      </c>
      <c r="BD47" t="str">
        <f>$AU$22</f>
        <v>BE MJ/kg</v>
      </c>
      <c r="BE47" s="40">
        <f>AU34</f>
        <v>0</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21</v>
      </c>
      <c r="BA48" t="str">
        <f t="shared" si="2"/>
        <v>Boiler_straw_conv</v>
      </c>
      <c r="BB48" t="s">
        <v>172</v>
      </c>
      <c r="BC48" t="str">
        <f>$B$35</f>
        <v>Fly_ash_straw_conv</v>
      </c>
      <c r="BD48" t="str">
        <f>C35</f>
        <v>Kg</v>
      </c>
      <c r="BE48" s="40">
        <f>O35</f>
        <v>9.6999999999999587E-3</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21</v>
      </c>
      <c r="BA49" t="str">
        <f t="shared" si="2"/>
        <v>Boiler_straw_conv</v>
      </c>
      <c r="BB49" t="s">
        <v>172</v>
      </c>
      <c r="BC49" t="str">
        <f t="shared" ref="BC49:BC53" si="29">$B$35</f>
        <v>Fly_ash_straw_conv</v>
      </c>
      <c r="BD49" t="str">
        <f>$AQ$22</f>
        <v>C g/kg</v>
      </c>
      <c r="BE49" s="40">
        <f>AQ35</f>
        <v>0</v>
      </c>
    </row>
    <row r="50" spans="1:57" x14ac:dyDescent="0.3">
      <c r="A50" s="23" t="s">
        <v>54</v>
      </c>
      <c r="B50" s="30"/>
      <c r="D50" s="40"/>
      <c r="F50" s="40"/>
      <c r="H50" s="63">
        <f>SUM(H43:H49)</f>
        <v>0</v>
      </c>
      <c r="I50" s="63">
        <f>SUM(I43:I49)</f>
        <v>14.403191758917318</v>
      </c>
      <c r="AS50" s="40"/>
      <c r="AZ50">
        <f t="shared" si="1"/>
        <v>21</v>
      </c>
      <c r="BA50" t="str">
        <f t="shared" si="2"/>
        <v>Boiler_straw_conv</v>
      </c>
      <c r="BB50" t="s">
        <v>172</v>
      </c>
      <c r="BC50" t="str">
        <f t="shared" si="29"/>
        <v>Fly_ash_straw_conv</v>
      </c>
      <c r="BD50" t="str">
        <f>$AR$22</f>
        <v>N g/kg</v>
      </c>
      <c r="BE50" s="40">
        <f>AR35</f>
        <v>0</v>
      </c>
    </row>
    <row r="51" spans="1:57" x14ac:dyDescent="0.3">
      <c r="AR51" s="40"/>
      <c r="AS51" s="40"/>
      <c r="AZ51">
        <f t="shared" si="1"/>
        <v>21</v>
      </c>
      <c r="BA51" t="str">
        <f t="shared" si="2"/>
        <v>Boiler_straw_conv</v>
      </c>
      <c r="BB51" t="s">
        <v>172</v>
      </c>
      <c r="BC51" t="str">
        <f t="shared" si="29"/>
        <v>Fly_ash_straw_conv</v>
      </c>
      <c r="BD51" s="40" t="str">
        <f>$AS$22</f>
        <v>P g/kg</v>
      </c>
      <c r="BE51" s="40">
        <f>AS35</f>
        <v>12.330720109650214</v>
      </c>
    </row>
    <row r="52" spans="1:57" ht="17.399999999999999" x14ac:dyDescent="0.3">
      <c r="A52" s="37" t="s">
        <v>119</v>
      </c>
      <c r="O52" s="37" t="s">
        <v>102</v>
      </c>
      <c r="P52" s="37"/>
      <c r="AS52" s="40"/>
      <c r="AZ52">
        <f t="shared" si="1"/>
        <v>21</v>
      </c>
      <c r="BA52" t="str">
        <f t="shared" si="2"/>
        <v>Boiler_straw_conv</v>
      </c>
      <c r="BB52" t="s">
        <v>172</v>
      </c>
      <c r="BC52" t="str">
        <f t="shared" si="29"/>
        <v>Fly_ash_straw_conv</v>
      </c>
      <c r="BD52" t="str">
        <f>$AT$22</f>
        <v>K g/kg</v>
      </c>
      <c r="BE52" s="40">
        <f>AT35</f>
        <v>223.34740717277685</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21</v>
      </c>
      <c r="BA53" t="str">
        <f t="shared" si="2"/>
        <v>Boiler_straw_conv</v>
      </c>
      <c r="BB53" t="s">
        <v>172</v>
      </c>
      <c r="BC53" t="str">
        <f t="shared" si="29"/>
        <v>Fly_ash_straw_conv</v>
      </c>
      <c r="BD53" t="str">
        <f>$AU$22</f>
        <v>BE MJ/kg</v>
      </c>
      <c r="BE53" s="40">
        <f>AU35</f>
        <v>0</v>
      </c>
    </row>
    <row r="54" spans="1:57" x14ac:dyDescent="0.3">
      <c r="A54" s="23" t="s">
        <v>34</v>
      </c>
      <c r="B54" s="49" t="s">
        <v>311</v>
      </c>
      <c r="C54" s="24">
        <v>200</v>
      </c>
      <c r="D54" s="16" t="s">
        <v>240</v>
      </c>
      <c r="E54" s="16" t="s">
        <v>87</v>
      </c>
      <c r="F54" s="10">
        <v>100</v>
      </c>
      <c r="G54" t="s">
        <v>536</v>
      </c>
      <c r="K54" s="63">
        <f>IF(B54="",0,((((VLOOKUP(B54,$B$12:$D$18,3,FALSE))/1000)*C54)/(VLOOKUP(B54,$B$12:$Q$18,16,FALSE)/1000))*(F54/100))</f>
        <v>0.23527911723511452</v>
      </c>
      <c r="L54" s="63">
        <f>IF(E54="Diesel",VLOOKUP(D54,Other_tabels!$Q$5:$T$13,2,FALSE)*K54,0)</f>
        <v>0</v>
      </c>
      <c r="O54" s="36" t="str">
        <f>Other_tabels!Q5</f>
        <v>Traktor</v>
      </c>
      <c r="P54" s="55"/>
      <c r="Q54" s="63" cm="1">
        <f t="array" ref="Q54">SUMPRODUCT(($D$54:$D$67=O54)*$L$54:$L$67)</f>
        <v>1.1763955861755727E-3</v>
      </c>
      <c r="R54" s="63">
        <f t="shared" ref="R54:R62" si="30">IF(O54="","0",SUMPRODUCT(($D$54:$D$67=O54)*$K$54:$K$67))</f>
        <v>5.8819779308778627E-3</v>
      </c>
      <c r="S54" s="63">
        <f>IF(O54="Traktor",0,(R54*VLOOKUP(O54,Other_tabels!Q5:T13,2,FALSE))/1000)</f>
        <v>0</v>
      </c>
      <c r="AR54" s="81"/>
      <c r="AS54" s="40"/>
      <c r="AZ54">
        <f t="shared" si="1"/>
        <v>21</v>
      </c>
      <c r="BA54" t="str">
        <f t="shared" si="2"/>
        <v>Boiler_straw_conv</v>
      </c>
      <c r="BB54" t="s">
        <v>172</v>
      </c>
      <c r="BC54">
        <f>$B$36</f>
        <v>0</v>
      </c>
      <c r="BD54" s="81" t="str">
        <f>C36</f>
        <v>Kg</v>
      </c>
      <c r="BE54" s="40">
        <f>O36</f>
        <v>0</v>
      </c>
    </row>
    <row r="55" spans="1:57" x14ac:dyDescent="0.3">
      <c r="A55" s="23" t="s">
        <v>35</v>
      </c>
      <c r="B55" s="49" t="s">
        <v>311</v>
      </c>
      <c r="C55" s="24">
        <v>200</v>
      </c>
      <c r="D55" s="16" t="s">
        <v>105</v>
      </c>
      <c r="E55" s="16" t="s">
        <v>87</v>
      </c>
      <c r="F55" s="10">
        <v>0.96999999999999587</v>
      </c>
      <c r="G55" t="s">
        <v>537</v>
      </c>
      <c r="K55" s="63">
        <f t="shared" ref="K55:K67" si="31">IF(B55="",0,((((VLOOKUP(B55,$B$12:$D$18,3,FALSE))/1000)*C55)/(VLOOKUP(B55,$B$12:$Q$18,16,FALSE)/1000))*(F55/100))</f>
        <v>2.2822074371806013E-3</v>
      </c>
      <c r="L55" s="63">
        <f>IF(E55="Diesel",VLOOKUP(D55,Other_tabels!$Q$5:$T$13,2,FALSE)*K55,0)</f>
        <v>0</v>
      </c>
      <c r="O55" s="36" t="str">
        <f>Other_tabels!Q6</f>
        <v>Lastbil &gt; 20 T</v>
      </c>
      <c r="P55" s="55"/>
      <c r="Q55" s="63" cm="1">
        <f t="array" ref="Q55">SUMPRODUCT(($D$54:$D$67=O55)*$L$54:$L$67)</f>
        <v>0</v>
      </c>
      <c r="R55" s="63">
        <f t="shared" si="30"/>
        <v>0.23527911723511452</v>
      </c>
      <c r="S55" s="63">
        <f>IF(O55="Traktor",0,(R55*VLOOKUP(O55,Other_tabels!Q6:T14,2,FALSE))/1000)</f>
        <v>2.3527911723511451E-2</v>
      </c>
      <c r="AS55" s="40"/>
      <c r="AZ55">
        <f t="shared" si="1"/>
        <v>21</v>
      </c>
      <c r="BA55" t="str">
        <f t="shared" si="2"/>
        <v>Boiler_straw_conv</v>
      </c>
      <c r="BB55" t="s">
        <v>172</v>
      </c>
      <c r="BC55">
        <f t="shared" ref="BC55:BC59" si="32">$B$36</f>
        <v>0</v>
      </c>
      <c r="BD55" t="str">
        <f>$AQ$22</f>
        <v>C g/kg</v>
      </c>
      <c r="BE55" s="40" t="str">
        <f>AQ36</f>
        <v/>
      </c>
    </row>
    <row r="56" spans="1:57" x14ac:dyDescent="0.3">
      <c r="A56" s="23" t="s">
        <v>36</v>
      </c>
      <c r="B56" s="49" t="s">
        <v>311</v>
      </c>
      <c r="C56" s="24">
        <v>200</v>
      </c>
      <c r="D56" s="16" t="s">
        <v>105</v>
      </c>
      <c r="E56" s="16" t="s">
        <v>87</v>
      </c>
      <c r="F56" s="10">
        <v>6.3299999999999992</v>
      </c>
      <c r="G56" t="s">
        <v>538</v>
      </c>
      <c r="K56" s="63">
        <f t="shared" si="31"/>
        <v>1.4893168120982748E-2</v>
      </c>
      <c r="L56" s="63">
        <f>IF(E56="Diesel",VLOOKUP(D56,Other_tabels!$Q$5:$T$13,2,FALSE)*K56,0)</f>
        <v>0</v>
      </c>
      <c r="O56" s="36" t="str">
        <f>Other_tabels!Q7</f>
        <v>Lastbil 10-20 T</v>
      </c>
      <c r="P56" s="55"/>
      <c r="Q56" s="63" cm="1">
        <f t="array" ref="Q56">SUMPRODUCT(($D$54:$D$67=O56)*$L$54:$L$67)</f>
        <v>0</v>
      </c>
      <c r="R56" s="63">
        <f t="shared" si="30"/>
        <v>1.7175375558163349E-2</v>
      </c>
      <c r="S56" s="63">
        <f>IF(O56="Traktor",0,(R56*VLOOKUP(O56,Other_tabels!Q7:T15,2,FALSE))/1000)</f>
        <v>4.362545391773491E-3</v>
      </c>
      <c r="AS56" s="40"/>
      <c r="AZ56">
        <f t="shared" si="1"/>
        <v>21</v>
      </c>
      <c r="BA56" t="str">
        <f t="shared" si="2"/>
        <v>Boiler_straw_conv</v>
      </c>
      <c r="BB56" t="s">
        <v>172</v>
      </c>
      <c r="BC56">
        <f t="shared" si="32"/>
        <v>0</v>
      </c>
      <c r="BD56" t="str">
        <f>$AR$22</f>
        <v>N g/kg</v>
      </c>
      <c r="BE56" s="40" t="str">
        <f>AR36</f>
        <v/>
      </c>
    </row>
    <row r="57" spans="1:57" x14ac:dyDescent="0.3">
      <c r="A57" s="23" t="s">
        <v>37</v>
      </c>
      <c r="B57" s="49" t="s">
        <v>311</v>
      </c>
      <c r="C57" s="24">
        <v>5</v>
      </c>
      <c r="D57" s="16" t="s">
        <v>48</v>
      </c>
      <c r="E57" s="16" t="s">
        <v>16</v>
      </c>
      <c r="F57" s="10">
        <v>100</v>
      </c>
      <c r="K57" s="63">
        <f t="shared" si="31"/>
        <v>5.8819779308778627E-3</v>
      </c>
      <c r="L57" s="63">
        <f>IF(E57="Diesel",VLOOKUP(D57,Other_tabels!$Q$5:$T$13,2,FALSE)*K57,0)</f>
        <v>1.1763955861755727E-3</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21</v>
      </c>
      <c r="BA57" t="str">
        <f t="shared" si="2"/>
        <v>Boiler_straw_conv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21</v>
      </c>
      <c r="BA58" t="str">
        <f t="shared" si="2"/>
        <v>Boiler_straw_conv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21</v>
      </c>
      <c r="BA59" t="str">
        <f t="shared" si="2"/>
        <v>Boiler_straw_conv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21</v>
      </c>
      <c r="BA60" t="str">
        <f t="shared" si="2"/>
        <v>Boiler_straw_conv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21</v>
      </c>
      <c r="BA61" t="str">
        <f t="shared" si="2"/>
        <v>Boiler_straw_conv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21</v>
      </c>
      <c r="BA62" t="str">
        <f t="shared" si="2"/>
        <v>Boiler_straw_conv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1.1763955861755727E-3</v>
      </c>
      <c r="R63" s="72"/>
      <c r="S63" s="73">
        <f t="shared" ref="S63" si="34">SUM(S54:S62)</f>
        <v>2.7890457115284942E-2</v>
      </c>
      <c r="AR63" s="40"/>
      <c r="AS63" s="40"/>
      <c r="AZ63">
        <f t="shared" si="1"/>
        <v>21</v>
      </c>
      <c r="BA63" t="str">
        <f t="shared" si="2"/>
        <v>Boiler_straw_conv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21</v>
      </c>
      <c r="BA64" t="str">
        <f t="shared" si="2"/>
        <v>Boiler_straw_conv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21</v>
      </c>
      <c r="BA65" t="str">
        <f t="shared" si="2"/>
        <v>Boiler_straw_conv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21</v>
      </c>
      <c r="BA66" t="str">
        <f t="shared" si="2"/>
        <v>Boiler_straw_conv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21</v>
      </c>
      <c r="BA67" t="str">
        <f t="shared" si="2"/>
        <v>Boiler_straw_conv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21</v>
      </c>
      <c r="BA68" t="str">
        <f t="shared" si="2"/>
        <v>Boiler_straw_conv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21</v>
      </c>
      <c r="BA69" t="str">
        <f t="shared" si="2"/>
        <v>Boiler_straw_conv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21</v>
      </c>
      <c r="BA70" t="str">
        <f t="shared" si="2"/>
        <v>Boiler_straw_conv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21</v>
      </c>
      <c r="BA71" t="str">
        <f t="shared" si="2"/>
        <v>Boiler_straw_conv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21</v>
      </c>
      <c r="BA72" t="str">
        <f t="shared" si="2"/>
        <v>Boiler_straw_conv</v>
      </c>
      <c r="BB72" t="s">
        <v>125</v>
      </c>
      <c r="BC72" t="str">
        <f>$B$39</f>
        <v>Diffuse tab eller gastab</v>
      </c>
      <c r="BD72" t="str">
        <f>C39</f>
        <v>Kg</v>
      </c>
      <c r="BE72" s="81">
        <f>O39</f>
        <v>0.92700000000000005</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21</v>
      </c>
      <c r="BA73" t="str">
        <f t="shared" si="2"/>
        <v>Boiler_straw_conv</v>
      </c>
      <c r="BB73" t="s">
        <v>125</v>
      </c>
      <c r="BC73" t="str">
        <f t="shared" ref="BC73:BC77" si="39">$B$39</f>
        <v>Diffuse tab eller gastab</v>
      </c>
      <c r="BD73" t="str">
        <f>$AQ$22</f>
        <v>C g/kg</v>
      </c>
      <c r="BE73" s="40">
        <f>AQ39</f>
        <v>485.43689320388347</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21</v>
      </c>
      <c r="BA74" t="str">
        <f t="shared" si="2"/>
        <v>Boiler_straw_conv</v>
      </c>
      <c r="BB74" t="s">
        <v>125</v>
      </c>
      <c r="BC74" t="str">
        <f t="shared" si="39"/>
        <v>Diffuse tab eller gastab</v>
      </c>
      <c r="BD74" t="str">
        <f>$AR$22</f>
        <v>N g/kg</v>
      </c>
      <c r="BE74" s="40">
        <f>AR39</f>
        <v>7.0303996837663858</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21</v>
      </c>
      <c r="BA75" t="str">
        <f t="shared" si="2"/>
        <v>Boiler_straw_conv</v>
      </c>
      <c r="BB75" t="s">
        <v>125</v>
      </c>
      <c r="BC75" t="str">
        <f t="shared" si="39"/>
        <v>Diffuse tab eller gastab</v>
      </c>
      <c r="BD75" t="str">
        <f>$AS$22</f>
        <v>P g/kg</v>
      </c>
      <c r="BE75" s="40">
        <f>AS39</f>
        <v>0</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21</v>
      </c>
      <c r="BA76" t="str">
        <f t="shared" si="2"/>
        <v>Boiler_straw_conv</v>
      </c>
      <c r="BB76" t="s">
        <v>125</v>
      </c>
      <c r="BC76" t="str">
        <f t="shared" si="39"/>
        <v>Diffuse tab eller gastab</v>
      </c>
      <c r="BD76" t="str">
        <f>$AT$22</f>
        <v>K g/kg</v>
      </c>
      <c r="BE76" s="40">
        <f>AT39</f>
        <v>0</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21</v>
      </c>
      <c r="BA77" t="str">
        <f t="shared" si="2"/>
        <v>Boiler_straw_conv</v>
      </c>
      <c r="BB77" t="s">
        <v>125</v>
      </c>
      <c r="BC77" t="str">
        <f t="shared" si="39"/>
        <v>Diffuse tab eller gastab</v>
      </c>
      <c r="BD77" t="str">
        <f>$AU$22</f>
        <v>BE MJ/kg</v>
      </c>
      <c r="BE77" s="40">
        <f>AU39</f>
        <v>19.673850823871412</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21</v>
      </c>
      <c r="BA78" t="str">
        <f t="shared" si="2"/>
        <v>Boiler_straw_conv</v>
      </c>
      <c r="BB78" t="s">
        <v>162</v>
      </c>
      <c r="BC78" t="s">
        <v>162</v>
      </c>
      <c r="BD78" t="str">
        <f>I42</f>
        <v>Heat (MJ)</v>
      </c>
      <c r="BE78" s="59">
        <f>I50</f>
        <v>14.403191758917318</v>
      </c>
    </row>
    <row r="79" spans="1:57" x14ac:dyDescent="0.3">
      <c r="O79" s="74" t="s">
        <v>54</v>
      </c>
      <c r="P79" s="56"/>
      <c r="Q79" s="73">
        <f>SUM(Q70:Q78)</f>
        <v>0</v>
      </c>
      <c r="R79" s="73">
        <f>SUM(R70:R78)</f>
        <v>0</v>
      </c>
      <c r="AS79" s="59"/>
      <c r="AZ79">
        <f t="shared" si="1"/>
        <v>21</v>
      </c>
      <c r="BA79" t="str">
        <f t="shared" si="2"/>
        <v>Boiler_straw_conv</v>
      </c>
      <c r="BB79" t="s">
        <v>162</v>
      </c>
      <c r="BC79" t="s">
        <v>162</v>
      </c>
      <c r="BD79" t="str">
        <f>H42</f>
        <v>EL (KWh)</v>
      </c>
      <c r="BE79" s="59">
        <f>H50</f>
        <v>0</v>
      </c>
    </row>
    <row r="80" spans="1:57" x14ac:dyDescent="0.3">
      <c r="O80" s="35"/>
      <c r="P80" s="35"/>
      <c r="Q80" s="57"/>
      <c r="R80" s="57"/>
      <c r="S80" s="57"/>
      <c r="AS80" s="59"/>
      <c r="AZ80">
        <f t="shared" si="1"/>
        <v>21</v>
      </c>
      <c r="BA80" t="str">
        <f t="shared" si="2"/>
        <v>Boiler_straw_conv</v>
      </c>
      <c r="BB80" t="str">
        <f>$A$53</f>
        <v>Transport</v>
      </c>
      <c r="BC80" t="str">
        <f>BB80</f>
        <v>Transport</v>
      </c>
      <c r="BD80" t="str">
        <f>Q53</f>
        <v>Diesel (L)</v>
      </c>
      <c r="BE80" s="59">
        <f>Q63</f>
        <v>1.1763955861755727E-3</v>
      </c>
    </row>
    <row r="81" spans="1:57" ht="17.399999999999999" x14ac:dyDescent="0.3">
      <c r="O81" s="37" t="s">
        <v>103</v>
      </c>
      <c r="P81" s="37"/>
      <c r="Q81" s="7" t="s">
        <v>169</v>
      </c>
      <c r="AZ81">
        <f t="shared" si="1"/>
        <v>21</v>
      </c>
      <c r="BA81" t="str">
        <f t="shared" si="2"/>
        <v>Boiler_straw_conv</v>
      </c>
      <c r="BB81" t="str">
        <f>$A$53</f>
        <v>Transport</v>
      </c>
      <c r="BC81" t="str">
        <f>BB81</f>
        <v>Transport</v>
      </c>
      <c r="BD81" t="str">
        <f>S53</f>
        <v>kg CO₂eq for T/km</v>
      </c>
      <c r="BE81" s="59">
        <f>S63</f>
        <v>2.7890457115284942E-2</v>
      </c>
    </row>
    <row r="82" spans="1:57" x14ac:dyDescent="0.3">
      <c r="A82" s="26" t="s">
        <v>90</v>
      </c>
      <c r="B82" s="48" t="s">
        <v>73</v>
      </c>
      <c r="C82" s="15" t="s">
        <v>116</v>
      </c>
      <c r="D82" s="15" t="s">
        <v>117</v>
      </c>
      <c r="E82" s="15" t="s">
        <v>118</v>
      </c>
      <c r="O82" s="48" t="s">
        <v>91</v>
      </c>
      <c r="P82" s="48"/>
      <c r="Q82" s="48" t="s">
        <v>168</v>
      </c>
      <c r="R82" s="48" t="s">
        <v>167</v>
      </c>
      <c r="S82" s="48" t="s">
        <v>163</v>
      </c>
      <c r="AZ82">
        <f t="shared" si="1"/>
        <v>21</v>
      </c>
      <c r="BA82" t="str">
        <f t="shared" si="2"/>
        <v>Boiler_straw_conv</v>
      </c>
      <c r="BB82" t="s">
        <v>164</v>
      </c>
      <c r="BC82" t="s">
        <v>164</v>
      </c>
      <c r="BD82" t="str">
        <f>Q69</f>
        <v>EL (KWh)</v>
      </c>
      <c r="BE82" s="59">
        <f>Q79</f>
        <v>0</v>
      </c>
    </row>
    <row r="83" spans="1:57" x14ac:dyDescent="0.3">
      <c r="A83" s="23" t="s">
        <v>92</v>
      </c>
      <c r="B83" s="49" t="s">
        <v>311</v>
      </c>
      <c r="C83" s="24"/>
      <c r="D83" s="16">
        <v>2.111E-3</v>
      </c>
      <c r="E83" s="16"/>
      <c r="O83" s="36" t="str">
        <f t="shared" ref="O83:O91" si="40">B83</f>
        <v>Straw_conv</v>
      </c>
      <c r="P83" s="71"/>
      <c r="Q83" s="63">
        <f t="shared" ref="Q83:Q91" si="41">IF(C83="",0,VLOOKUP(O83,$B$12:$D$18,3,FALSE)*C83)</f>
        <v>0</v>
      </c>
      <c r="R83" s="63">
        <f t="shared" ref="R83:R91" si="42">IF(D83="",0,VLOOKUP(O83,$B$12:$D$18,3,FALSE)*D83)</f>
        <v>2.111E-3</v>
      </c>
      <c r="S83" s="63">
        <f>IF(E83="",0,VLOOKUP(O83,$B$12:$D$18,3,FALSE)*E83)</f>
        <v>0</v>
      </c>
      <c r="AZ83">
        <f t="shared" si="1"/>
        <v>21</v>
      </c>
      <c r="BA83" t="str">
        <f t="shared" si="2"/>
        <v>Boiler_straw_conv</v>
      </c>
      <c r="BB83" t="s">
        <v>164</v>
      </c>
      <c r="BC83" t="s">
        <v>164</v>
      </c>
      <c r="BD83" t="str">
        <f>R69</f>
        <v>Diesel (L)</v>
      </c>
      <c r="BE83" s="59">
        <f>R79</f>
        <v>0</v>
      </c>
    </row>
    <row r="84" spans="1:57" x14ac:dyDescent="0.3">
      <c r="A84" s="23" t="s">
        <v>93</v>
      </c>
      <c r="B84" s="49" t="s">
        <v>311</v>
      </c>
      <c r="C84" s="24"/>
      <c r="D84" s="16">
        <v>0.129</v>
      </c>
      <c r="E84" s="16"/>
      <c r="O84" s="36" t="str">
        <f t="shared" si="40"/>
        <v>Straw_conv</v>
      </c>
      <c r="P84" s="55"/>
      <c r="Q84" s="63">
        <f t="shared" si="41"/>
        <v>0</v>
      </c>
      <c r="R84" s="63">
        <f t="shared" si="42"/>
        <v>0.129</v>
      </c>
      <c r="S84" s="63">
        <f t="shared" ref="S84:S91" si="43">IF(E84="",0,VLOOKUP(O84,$B$12:$D$18,3,FALSE)*E84)</f>
        <v>0</v>
      </c>
      <c r="AZ84">
        <f t="shared" si="1"/>
        <v>21</v>
      </c>
      <c r="BA84" t="str">
        <f t="shared" si="2"/>
        <v>Boiler_straw_conv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21</v>
      </c>
      <c r="BA85" t="str">
        <f t="shared" si="2"/>
        <v>Boiler_straw_conv</v>
      </c>
      <c r="BB85" t="s">
        <v>165</v>
      </c>
      <c r="BC85" t="s">
        <v>165</v>
      </c>
      <c r="BD85" t="str">
        <f>R82</f>
        <v>EL (KWh)</v>
      </c>
      <c r="BE85" s="59">
        <f>R92</f>
        <v>0.13111100000000001</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21</v>
      </c>
      <c r="BA86" t="str">
        <f t="shared" ref="BA86:BA100" si="45">$BC$21</f>
        <v>Boiler_straw_conv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21</v>
      </c>
      <c r="BA87" t="str">
        <f t="shared" si="45"/>
        <v>Boiler_straw_conv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21</v>
      </c>
      <c r="BA88" t="str">
        <f t="shared" si="45"/>
        <v>Boiler_straw_conv</v>
      </c>
      <c r="BB88" t="s">
        <v>170</v>
      </c>
      <c r="BC88" t="s">
        <v>170</v>
      </c>
      <c r="BD88" t="str">
        <f>S82</f>
        <v>Diesel (L)</v>
      </c>
      <c r="BE88">
        <f>E104</f>
        <v>4.7385214211152068E-3</v>
      </c>
    </row>
    <row r="89" spans="1:57" x14ac:dyDescent="0.3">
      <c r="A89" s="23" t="s">
        <v>98</v>
      </c>
      <c r="B89" s="49"/>
      <c r="C89" s="24"/>
      <c r="D89" s="16"/>
      <c r="E89" s="16"/>
      <c r="O89" s="36">
        <f t="shared" si="40"/>
        <v>0</v>
      </c>
      <c r="P89" s="55"/>
      <c r="Q89" s="63">
        <f t="shared" si="41"/>
        <v>0</v>
      </c>
      <c r="R89" s="63">
        <f t="shared" si="42"/>
        <v>0</v>
      </c>
      <c r="S89" s="63">
        <f t="shared" si="43"/>
        <v>0</v>
      </c>
      <c r="AZ89">
        <f t="shared" si="44"/>
        <v>21</v>
      </c>
      <c r="BA89" t="str">
        <f t="shared" si="45"/>
        <v>Boiler_straw_conv</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f t="shared" si="44"/>
        <v>21</v>
      </c>
      <c r="BA90" t="str">
        <f t="shared" si="45"/>
        <v>Boiler_straw_conv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21</v>
      </c>
      <c r="BA91" t="str">
        <f t="shared" si="45"/>
        <v>Boiler_straw_conv</v>
      </c>
      <c r="BB91" t="s">
        <v>208</v>
      </c>
      <c r="BC91" t="str">
        <f>U38</f>
        <v>C_CH4</v>
      </c>
      <c r="BD91" t="s">
        <v>209</v>
      </c>
      <c r="BE91">
        <f>U39</f>
        <v>0</v>
      </c>
    </row>
    <row r="92" spans="1:57" x14ac:dyDescent="0.3">
      <c r="A92" s="31"/>
      <c r="O92" s="74" t="s">
        <v>54</v>
      </c>
      <c r="P92" s="56"/>
      <c r="Q92" s="73">
        <f>SUM(Q83:Q91)</f>
        <v>0</v>
      </c>
      <c r="R92" s="73">
        <f>SUM(R83:R91)</f>
        <v>0.13111100000000001</v>
      </c>
      <c r="S92" s="73">
        <f>SUM(S83:S91)</f>
        <v>0</v>
      </c>
      <c r="AZ92">
        <f t="shared" si="44"/>
        <v>21</v>
      </c>
      <c r="BA92" t="str">
        <f t="shared" si="45"/>
        <v>Boiler_straw_conv</v>
      </c>
      <c r="BB92" t="s">
        <v>208</v>
      </c>
      <c r="BC92" t="str">
        <f>V38</f>
        <v>N_Diffust</v>
      </c>
      <c r="BD92" t="s">
        <v>209</v>
      </c>
      <c r="BE92">
        <f>V39</f>
        <v>100</v>
      </c>
    </row>
    <row r="93" spans="1:57" x14ac:dyDescent="0.3">
      <c r="AZ93">
        <f t="shared" si="44"/>
        <v>21</v>
      </c>
      <c r="BA93" t="str">
        <f t="shared" si="45"/>
        <v>Boiler_straw_conv</v>
      </c>
      <c r="BB93" t="s">
        <v>208</v>
      </c>
      <c r="BC93" t="str">
        <f>W38</f>
        <v>N_N2O</v>
      </c>
      <c r="BD93" t="s">
        <v>209</v>
      </c>
      <c r="BE93">
        <f>W39</f>
        <v>0</v>
      </c>
    </row>
    <row r="94" spans="1:57" x14ac:dyDescent="0.3">
      <c r="A94" s="26" t="s">
        <v>111</v>
      </c>
      <c r="B94" s="48" t="s">
        <v>73</v>
      </c>
      <c r="C94" s="15" t="s">
        <v>112</v>
      </c>
      <c r="D94" s="15" t="s">
        <v>167</v>
      </c>
      <c r="E94" s="15" t="s">
        <v>163</v>
      </c>
      <c r="AZ94">
        <f t="shared" si="44"/>
        <v>21</v>
      </c>
      <c r="BA94" t="str">
        <f t="shared" si="45"/>
        <v>Boiler_straw_conv</v>
      </c>
      <c r="BB94" t="s">
        <v>208</v>
      </c>
      <c r="BC94" t="str">
        <f>X38</f>
        <v>N_N2</v>
      </c>
      <c r="BD94" t="s">
        <v>209</v>
      </c>
      <c r="BE94">
        <f>X39</f>
        <v>0</v>
      </c>
    </row>
    <row r="95" spans="1:57" x14ac:dyDescent="0.3">
      <c r="A95" s="23" t="s">
        <v>92</v>
      </c>
      <c r="B95" s="49" t="s">
        <v>311</v>
      </c>
      <c r="C95" s="24" t="s">
        <v>113</v>
      </c>
      <c r="D95" s="16"/>
      <c r="E95" s="83">
        <f>IF(C95="","",IF(VLOOKUP(C95,'Diesel consumption for field op'!$B$4:$E$78,3,FALSE)="L / ton",((VLOOKUP(C95,'Diesel consumption for field op'!$B$4:$E$78,2,FALSE)*1.007)*(VLOOKUP(B95,$B$12:$D$18,3,FALSE)/1000)/(VLOOKUP(B95,$B$12:$Q$18,16,FALSE)/1000)),0))</f>
        <v>2.369260710557603E-3</v>
      </c>
      <c r="AZ95">
        <f t="shared" si="44"/>
        <v>21</v>
      </c>
      <c r="BA95" t="str">
        <f t="shared" si="45"/>
        <v>Boiler_straw_conv</v>
      </c>
      <c r="BB95" t="s">
        <v>208</v>
      </c>
      <c r="BC95" t="str">
        <f>Y38</f>
        <v>N_NH3</v>
      </c>
      <c r="BD95" t="s">
        <v>209</v>
      </c>
      <c r="BE95">
        <f>Y39</f>
        <v>0</v>
      </c>
    </row>
    <row r="96" spans="1:57" x14ac:dyDescent="0.3">
      <c r="A96" s="23" t="s">
        <v>93</v>
      </c>
      <c r="B96" s="49" t="s">
        <v>311</v>
      </c>
      <c r="C96" s="24" t="s">
        <v>114</v>
      </c>
      <c r="D96" s="16"/>
      <c r="E96" s="83">
        <f>IF(C96="","",IF(VLOOKUP(C96,'Diesel consumption for field op'!$B$4:$E$78,3,FALSE)="L / ton",((VLOOKUP(C96,'Diesel consumption for field op'!$B$4:$E$78,2,FALSE)*1.007)*(VLOOKUP(B96,$B$12:$D$18,3,FALSE)/1000)/(VLOOKUP(B96,$B$12:$Q$18,16,FALSE)/1000)),0))</f>
        <v>5.9231517763940074E-4</v>
      </c>
      <c r="AZ96">
        <f t="shared" si="44"/>
        <v>21</v>
      </c>
      <c r="BA96" t="str">
        <f t="shared" si="45"/>
        <v>Boiler_straw_conv</v>
      </c>
      <c r="BB96" t="s">
        <v>208</v>
      </c>
      <c r="BC96" t="str">
        <f>Z38</f>
        <v>N_NO3</v>
      </c>
      <c r="BD96" t="s">
        <v>209</v>
      </c>
      <c r="BE96">
        <f>Z39</f>
        <v>0</v>
      </c>
    </row>
    <row r="97" spans="1:57" x14ac:dyDescent="0.3">
      <c r="A97" s="23" t="s">
        <v>94</v>
      </c>
      <c r="B97" s="49" t="s">
        <v>311</v>
      </c>
      <c r="C97" s="24" t="s">
        <v>114</v>
      </c>
      <c r="D97" s="16"/>
      <c r="E97" s="83">
        <f>IF(C97="","",IF(VLOOKUP(C97,'Diesel consumption for field op'!$B$4:$E$78,3,FALSE)="L / ton",((VLOOKUP(C97,'Diesel consumption for field op'!$B$4:$E$78,2,FALSE)*1.007)*(VLOOKUP(B97,$B$12:$D$18,3,FALSE)/1000)/(VLOOKUP(B97,$B$12:$Q$18,16,FALSE)/1000)),0))</f>
        <v>5.9231517763940074E-4</v>
      </c>
      <c r="AZ97">
        <f t="shared" si="44"/>
        <v>21</v>
      </c>
      <c r="BA97" t="str">
        <f t="shared" si="45"/>
        <v>Boiler_straw_conv</v>
      </c>
      <c r="BB97" t="s">
        <v>208</v>
      </c>
      <c r="BC97" t="str">
        <f>AA38</f>
        <v>P_Diffust</v>
      </c>
      <c r="BD97" t="s">
        <v>209</v>
      </c>
      <c r="BE97">
        <f>AA39</f>
        <v>0</v>
      </c>
    </row>
    <row r="98" spans="1:57" x14ac:dyDescent="0.3">
      <c r="A98" s="23" t="s">
        <v>95</v>
      </c>
      <c r="B98" s="49" t="s">
        <v>311</v>
      </c>
      <c r="C98" s="24" t="s">
        <v>114</v>
      </c>
      <c r="D98" s="16"/>
      <c r="E98" s="83">
        <f>IF(C98="","",IF(VLOOKUP(C98,'Diesel consumption for field op'!$B$4:$E$78,3,FALSE)="L / ton",((VLOOKUP(C98,'Diesel consumption for field op'!$B$4:$E$78,2,FALSE)*1.007)*(VLOOKUP(B98,$B$12:$D$18,3,FALSE)/1000)/(VLOOKUP(B98,$B$12:$Q$18,16,FALSE)/1000)),0))</f>
        <v>5.9231517763940074E-4</v>
      </c>
      <c r="AZ98">
        <f t="shared" si="44"/>
        <v>21</v>
      </c>
      <c r="BA98" t="str">
        <f t="shared" si="45"/>
        <v>Boiler_straw_conv</v>
      </c>
      <c r="BB98" t="s">
        <v>208</v>
      </c>
      <c r="BC98" t="str">
        <f>AB38</f>
        <v>P_Vandmiljø</v>
      </c>
      <c r="BD98" t="s">
        <v>209</v>
      </c>
      <c r="BE98">
        <f>AB39</f>
        <v>0</v>
      </c>
    </row>
    <row r="99" spans="1:57" x14ac:dyDescent="0.3">
      <c r="A99" s="23" t="s">
        <v>96</v>
      </c>
      <c r="B99" s="49" t="s">
        <v>311</v>
      </c>
      <c r="C99" s="24" t="s">
        <v>126</v>
      </c>
      <c r="D99" s="16"/>
      <c r="E99" s="83">
        <f>IF(C99="","",IF(VLOOKUP(C99,'Diesel consumption for field op'!$B$4:$E$78,3,FALSE)="L / ton",((VLOOKUP(C99,'Diesel consumption for field op'!$B$4:$E$78,2,FALSE)*1.007)*(VLOOKUP(B99,$B$12:$D$18,3,FALSE)/1000)/(VLOOKUP(B99,$B$12:$Q$18,16,FALSE)/1000)),0))</f>
        <v>5.9231517763940074E-4</v>
      </c>
      <c r="AZ99">
        <f t="shared" si="44"/>
        <v>21</v>
      </c>
      <c r="BA99" t="str">
        <f t="shared" si="45"/>
        <v>Boiler_straw_conv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21</v>
      </c>
      <c r="BA100" t="str">
        <f t="shared" si="45"/>
        <v>Boiler_straw_conv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4.7385214211152068E-3</v>
      </c>
    </row>
    <row r="108" spans="1:57" x14ac:dyDescent="0.3">
      <c r="B108" s="101"/>
      <c r="C108" s="102" t="s">
        <v>116</v>
      </c>
      <c r="D108" s="102" t="s">
        <v>117</v>
      </c>
      <c r="E108" s="102" t="s">
        <v>118</v>
      </c>
      <c r="F108" s="102" t="s">
        <v>174</v>
      </c>
    </row>
    <row r="109" spans="1:57" x14ac:dyDescent="0.3">
      <c r="B109" s="103" t="s">
        <v>206</v>
      </c>
      <c r="C109" s="104">
        <f>Q92</f>
        <v>0</v>
      </c>
      <c r="D109" s="104">
        <f>Q79+R92+D104</f>
        <v>0.13111100000000001</v>
      </c>
      <c r="E109" s="104">
        <f>Q63+R79+S92+E104</f>
        <v>5.9149170072907795E-3</v>
      </c>
      <c r="F109" s="104">
        <f>S63</f>
        <v>2.7890457115284942E-2</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0BD297A9-6AE3-40DA-99B7-766BB1FB2A86}">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FA741A25-C1E8-4320-815E-682789C27DC3}">
          <x14:formula1>
            <xm:f>Other_tabels!$V$5:$V$6</xm:f>
          </x14:formula1>
          <xm:sqref>E54:E68</xm:sqref>
        </x14:dataValidation>
        <x14:dataValidation type="list" allowBlank="1" showInputMessage="1" showErrorMessage="1" xr:uid="{13DC0B49-AF9B-470A-B7FF-F60DE0A1E782}">
          <x14:formula1>
            <xm:f>Other_tabels!$Q$5:$Q$13</xm:f>
          </x14:formula1>
          <xm:sqref>D54:D68</xm:sqref>
        </x14:dataValidation>
        <x14:dataValidation type="list" allowBlank="1" showInputMessage="1" showErrorMessage="1" xr:uid="{656D1922-C781-436B-9201-163424DD846C}">
          <x14:formula1>
            <xm:f>Biomass_pool_output_Field_modul!$A$3:$A$100</xm:f>
          </x14:formula1>
          <xm:sqref>B12:B18</xm:sqref>
        </x14:dataValidation>
        <x14:dataValidation type="list" allowBlank="1" showInputMessage="1" showErrorMessage="1" xr:uid="{5B6BA0EA-0864-4CCB-839C-2E1873FAE759}">
          <x14:formula1>
            <xm:f>Other_tabels!$A$5:$A$50</xm:f>
          </x14:formula1>
          <xm:sqref>C19 C21</xm:sqref>
        </x14:dataValidation>
        <x14:dataValidation type="list" allowBlank="1" showInputMessage="1" showErrorMessage="1" xr:uid="{D3D124B4-5571-4FDB-9B4E-D937C947A7CD}">
          <x14:formula1>
            <xm:f>Other_tabels!$X$5:$X$22</xm:f>
          </x14:formula1>
          <xm:sqref>C70:C78</xm:sqref>
        </x14:dataValidation>
        <x14:dataValidation type="list" allowBlank="1" showInputMessage="1" showErrorMessage="1" xr:uid="{2F18B930-76DA-4936-BAFA-3B69534E0DEA}">
          <x14:formula1>
            <xm:f>'Diesel consumption for field op'!$B$4:$B$78</xm:f>
          </x14:formula1>
          <xm:sqref>C95:C103</xm:sqref>
        </x14:dataValidation>
        <x14:dataValidation type="list" allowBlank="1" showInputMessage="1" showErrorMessage="1" xr:uid="{B26A2D71-9678-4B29-B5DF-266A5C2B0E62}">
          <x14:formula1>
            <xm:f>'Processed products'!$Z$5:$Z$104</xm:f>
          </x14:formula1>
          <xm:sqref>B43:B49</xm:sqref>
        </x14:dataValidation>
        <x14:dataValidation type="list" allowBlank="1" showInputMessage="1" showErrorMessage="1" xr:uid="{B6B279A7-F8ED-491C-A433-C5FFB0DE637D}">
          <x14:formula1>
            <xm:f>Other_tabels!$I$5:$I$12</xm:f>
          </x14:formula1>
          <xm:sqref>C43:C49</xm:sqref>
        </x14:dataValidation>
        <x14:dataValidation type="list" allowBlank="1" showInputMessage="1" showErrorMessage="1" xr:uid="{31A5FCCD-62F1-4944-8E1F-FFE9238F6CDA}">
          <x14:formula1>
            <xm:f>'Processed products'!$B$5:$B$103</xm:f>
          </x14:formula1>
          <xm:sqref>B23:B30</xm:sqref>
        </x14:dataValidation>
        <x14:dataValidation type="list" allowBlank="1" showInputMessage="1" showErrorMessage="1" xr:uid="{5F21B3EE-5290-425C-851E-E608BB7F24CC}">
          <x14:formula1>
            <xm:f>'Processed products'!$AJ$5:$AJ$239</xm:f>
          </x14:formula1>
          <xm:sqref>B33:B38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79998168889431442"/>
  </sheetPr>
  <dimension ref="A1:BE109"/>
  <sheetViews>
    <sheetView topLeftCell="N8" workbookViewId="0">
      <selection activeCell="AB44" sqref="AB44"/>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10</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666</v>
      </c>
      <c r="C5" s="225"/>
      <c r="E5" s="10"/>
      <c r="F5" s="10">
        <v>1</v>
      </c>
      <c r="G5" s="10"/>
      <c r="H5" s="10"/>
      <c r="I5" s="10"/>
      <c r="J5" s="10"/>
      <c r="K5" s="10"/>
      <c r="L5" s="10"/>
      <c r="M5" s="10"/>
    </row>
    <row r="6" spans="1:24" x14ac:dyDescent="0.3">
      <c r="A6" s="20" t="s">
        <v>3</v>
      </c>
      <c r="B6" s="224" t="s">
        <v>448</v>
      </c>
      <c r="C6" s="225"/>
    </row>
    <row r="7" spans="1:24" ht="14.4" customHeight="1" x14ac:dyDescent="0.3">
      <c r="A7" s="218" t="s">
        <v>53</v>
      </c>
      <c r="B7" s="219" t="s">
        <v>600</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450</v>
      </c>
      <c r="C12" s="34" t="s">
        <v>33</v>
      </c>
      <c r="D12" s="11">
        <v>1</v>
      </c>
      <c r="Q12" s="66">
        <f>(IF($B12="","0",VLOOKUP($B12,Biomass_pool_output_Field_modul!$A$3:$G$100,7,FALSE)))</f>
        <v>220</v>
      </c>
      <c r="R12" s="55"/>
      <c r="S12" s="34">
        <f>(IF($B12="","0",VLOOKUP($B12,Biomass_pool_output_Field_modul!$A$3:$F$100,2,FALSE)))*D12</f>
        <v>450</v>
      </c>
      <c r="T12" s="34">
        <f>(IF($B12="","0",VLOOKUP($B12,Biomass_pool_output_Field_modul!$A$3:$F$100,3,FALSE)))*D12</f>
        <v>9.44</v>
      </c>
      <c r="U12" s="34">
        <f>(IF($B12="","0",VLOOKUP($B12,Biomass_pool_output_Field_modul!$A$3:$F$100,4,FALSE)))*D12</f>
        <v>1.7</v>
      </c>
      <c r="V12" s="34">
        <f>(IF($B12="","0",VLOOKUP($B12,Biomass_pool_output_Field_modul!$A$3:$F$100,5,FALSE)))*D12</f>
        <v>21</v>
      </c>
      <c r="W12" s="34">
        <f>(IF($B12="","0",VLOOKUP($B12,Biomass_pool_output_Field_modul!$A$3:$F$100,6,FALSE)))*D12</f>
        <v>17.399999999999999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220</v>
      </c>
      <c r="R20" s="55"/>
      <c r="S20" s="34">
        <f>SUM(S12:S18)</f>
        <v>450</v>
      </c>
      <c r="T20" s="34">
        <f>SUM(T12:T18)</f>
        <v>9.44</v>
      </c>
      <c r="U20" s="34">
        <f>SUM(U12:U18)</f>
        <v>1.7</v>
      </c>
      <c r="V20" s="34">
        <f t="shared" ref="V20:W20" si="0">SUM(V12:V18)</f>
        <v>21</v>
      </c>
      <c r="W20" s="34">
        <f t="shared" si="0"/>
        <v>17.399999999999999</v>
      </c>
      <c r="BB20" t="str">
        <f>A4</f>
        <v>ID-nummer</v>
      </c>
      <c r="BC20">
        <f>B4</f>
        <v>10</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Sbeet_factory_conv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10</v>
      </c>
      <c r="BA22" t="str">
        <f t="shared" ref="BA22:BA85" si="2">$BC$21</f>
        <v>Sbeet_factory_conv</v>
      </c>
      <c r="BB22" t="s">
        <v>73</v>
      </c>
      <c r="BC22" t="str">
        <f t="shared" ref="BC22" si="3">$B$12</f>
        <v>Sugar_beets_factory_conv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10</v>
      </c>
      <c r="BA23" t="str">
        <f t="shared" si="2"/>
        <v>Sbeet_factory_conv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10</v>
      </c>
      <c r="BA24" t="str">
        <f t="shared" si="2"/>
        <v>Sbeet_factory_conv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10</v>
      </c>
      <c r="BA25" t="str">
        <f t="shared" si="2"/>
        <v>Sbeet_factory_conv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10</v>
      </c>
      <c r="BA26" t="str">
        <f t="shared" si="2"/>
        <v>Sbeet_factory_conv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10</v>
      </c>
      <c r="BA27" t="str">
        <f t="shared" si="2"/>
        <v>Sbeet_factory_conv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10</v>
      </c>
      <c r="BA28" t="str">
        <f t="shared" si="2"/>
        <v>Sbeet_factory_conv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10</v>
      </c>
      <c r="BA29" t="str">
        <f t="shared" si="2"/>
        <v>Sbeet_factory_conv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10</v>
      </c>
      <c r="BA30" t="str">
        <f t="shared" si="2"/>
        <v>Sbeet_factory_conv</v>
      </c>
      <c r="BB30" t="s">
        <v>171</v>
      </c>
      <c r="BC30">
        <f>$B$24</f>
        <v>0</v>
      </c>
      <c r="BD30" t="str">
        <f t="shared" ref="BD30:BD35" si="17">C23</f>
        <v>Kg</v>
      </c>
      <c r="BE30" s="81">
        <f t="shared" ref="BE30:BE35" si="18">O23</f>
        <v>0</v>
      </c>
    </row>
    <row r="31" spans="1:57" x14ac:dyDescent="0.3">
      <c r="Y31" s="68"/>
      <c r="Z31" s="68"/>
      <c r="AA31" s="68"/>
      <c r="AB31" s="68"/>
      <c r="AC31" s="68"/>
      <c r="AS31" s="81"/>
      <c r="AZ31">
        <f t="shared" si="1"/>
        <v>10</v>
      </c>
      <c r="BA31" t="str">
        <f t="shared" si="2"/>
        <v>Sbeet_factory_conv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10</v>
      </c>
      <c r="BA32" t="str">
        <f t="shared" si="2"/>
        <v>Sbeet_factory_conv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10</v>
      </c>
      <c r="BA33" t="str">
        <f t="shared" si="2"/>
        <v>Sbeet_factory_conv</v>
      </c>
      <c r="BB33" t="s">
        <v>171</v>
      </c>
      <c r="BC33">
        <f>$B$27</f>
        <v>0</v>
      </c>
      <c r="BD33" t="str">
        <f t="shared" si="17"/>
        <v>Kg</v>
      </c>
      <c r="BE33" s="81">
        <f t="shared" si="18"/>
        <v>0</v>
      </c>
    </row>
    <row r="34" spans="1:57" x14ac:dyDescent="0.3">
      <c r="A34" s="23" t="s">
        <v>153</v>
      </c>
      <c r="B34" s="24" t="s">
        <v>442</v>
      </c>
      <c r="C34" s="34" t="s">
        <v>33</v>
      </c>
      <c r="D34" s="65">
        <v>0.73180000000000001</v>
      </c>
      <c r="E34" s="34" t="str">
        <f>IF(B34="","",VLOOKUP(B34,'Processed products'!$AJ$5:$AM$239,2,FALSE))</f>
        <v>White_sugar_conv</v>
      </c>
      <c r="F34" s="34" t="str">
        <f>IF(B34="","",VLOOKUP(B34,'Processed products'!$AJ$5:$AM$239,3,FALSE))</f>
        <v>Sugar</v>
      </c>
      <c r="G34" s="34" t="str">
        <f>IF(B34="","",VLOOKUP(B34,'Processed products'!$AJ$5:$AM$239,4,FALSE))</f>
        <v>Exit_model</v>
      </c>
      <c r="I34" s="65">
        <v>0.73180000000000001</v>
      </c>
      <c r="J34" s="76">
        <v>0</v>
      </c>
      <c r="K34" s="76">
        <v>4.304705882352941E-4</v>
      </c>
      <c r="L34" s="76">
        <v>6.96952380952381E-4</v>
      </c>
      <c r="M34" s="65">
        <v>0.73180000000000001</v>
      </c>
      <c r="O34" s="64">
        <f t="shared" si="20"/>
        <v>0.73180000000000001</v>
      </c>
      <c r="P34" s="59"/>
      <c r="Q34" s="66">
        <f>(IF($B34="","",VLOOKUP($B34,'Processed products'!AJ5:AN239,5,FALSE)))</f>
        <v>1000</v>
      </c>
      <c r="AK34" s="42">
        <f>IF($D34="","",(S20*I34))</f>
        <v>329.31</v>
      </c>
      <c r="AL34" s="42">
        <f>IF($D34="","",(T20*J34))</f>
        <v>0</v>
      </c>
      <c r="AM34" s="42">
        <f>IF($D34="","",(U20*K34))</f>
        <v>7.317999999999999E-4</v>
      </c>
      <c r="AN34" s="42">
        <f>IF($D34="","",(V20*L34))</f>
        <v>1.4636000000000001E-2</v>
      </c>
      <c r="AO34" s="42">
        <f>IF($D34="","",(W20*M34))</f>
        <v>12.733319999999999</v>
      </c>
      <c r="AQ34" s="62">
        <f t="shared" si="21"/>
        <v>450</v>
      </c>
      <c r="AR34" s="62">
        <f t="shared" si="21"/>
        <v>0</v>
      </c>
      <c r="AS34" s="62">
        <f t="shared" si="21"/>
        <v>9.999999999999998E-4</v>
      </c>
      <c r="AT34" s="62">
        <f t="shared" si="21"/>
        <v>0.02</v>
      </c>
      <c r="AU34" s="62">
        <f t="shared" si="21"/>
        <v>17.399999999999999</v>
      </c>
      <c r="AZ34">
        <f t="shared" si="1"/>
        <v>10</v>
      </c>
      <c r="BA34" t="str">
        <f t="shared" si="2"/>
        <v>Sbeet_factory_conv</v>
      </c>
      <c r="BB34" t="s">
        <v>171</v>
      </c>
      <c r="BC34">
        <f>$B$28</f>
        <v>0</v>
      </c>
      <c r="BD34" t="str">
        <f t="shared" si="17"/>
        <v>Kg</v>
      </c>
      <c r="BE34" s="81">
        <f t="shared" si="18"/>
        <v>0</v>
      </c>
    </row>
    <row r="35" spans="1:57" ht="15" thickBot="1" x14ac:dyDescent="0.35">
      <c r="A35" s="23" t="s">
        <v>154</v>
      </c>
      <c r="B35" s="24" t="s">
        <v>508</v>
      </c>
      <c r="C35" s="34" t="s">
        <v>33</v>
      </c>
      <c r="D35" s="65">
        <v>4.3200000000000002E-2</v>
      </c>
      <c r="E35" s="34" t="str">
        <f>IF(B35="","",VLOOKUP(B35,'Processed products'!$AJ$5:$AM$239,2,FALSE))</f>
        <v>Molasses1_conv</v>
      </c>
      <c r="F35" s="34" t="str">
        <f>IF(B35="","",VLOOKUP(B35,'Processed products'!$AJ$5:$AM$239,3,FALSE))</f>
        <v>Sugar</v>
      </c>
      <c r="G35" s="34" t="str">
        <f>IF(B35="","",VLOOKUP(B35,'Processed products'!$AJ$5:$AM$239,4,FALSE))</f>
        <v>Exit_model</v>
      </c>
      <c r="I35" s="65">
        <v>4.3200000000000002E-2</v>
      </c>
      <c r="J35" s="76">
        <v>9.5189999999999997E-2</v>
      </c>
      <c r="K35" s="76">
        <v>1.0160000000000001E-2</v>
      </c>
      <c r="L35" s="76">
        <v>5.7600000000000005E-2</v>
      </c>
      <c r="M35" s="65">
        <v>4.3200000000000002E-2</v>
      </c>
      <c r="O35" s="64">
        <f t="shared" si="20"/>
        <v>4.3200000000000002E-2</v>
      </c>
      <c r="P35" s="59"/>
      <c r="Q35" s="66">
        <f>(IF($B35="","",VLOOKUP($B35,'Processed products'!AJ6:AN240,5,FALSE)))</f>
        <v>960</v>
      </c>
      <c r="AK35" s="42">
        <f>IF($D35="","",(S20*I35))</f>
        <v>19.440000000000001</v>
      </c>
      <c r="AL35" s="42">
        <f>IF($D35="","",(T20*J35))</f>
        <v>0.89859359999999988</v>
      </c>
      <c r="AM35" s="42">
        <f>IF($D35="","",(U20*K35))</f>
        <v>1.7271999999999999E-2</v>
      </c>
      <c r="AN35" s="42">
        <f>IF($D35="","",(V20*L35))</f>
        <v>1.2096</v>
      </c>
      <c r="AO35" s="42">
        <f>IF($D35="","",(W20*M35))</f>
        <v>0.75168000000000001</v>
      </c>
      <c r="AQ35" s="62">
        <f t="shared" si="21"/>
        <v>450</v>
      </c>
      <c r="AR35" s="62">
        <f t="shared" si="21"/>
        <v>20.800777777777771</v>
      </c>
      <c r="AS35" s="62">
        <f t="shared" si="21"/>
        <v>0.39981481481481473</v>
      </c>
      <c r="AT35" s="62">
        <f t="shared" si="21"/>
        <v>27.999999999999996</v>
      </c>
      <c r="AU35" s="62">
        <f t="shared" si="21"/>
        <v>17.399999999999999</v>
      </c>
      <c r="AZ35">
        <f t="shared" si="1"/>
        <v>10</v>
      </c>
      <c r="BA35" t="str">
        <f t="shared" si="2"/>
        <v>Sbeet_factory_conv</v>
      </c>
      <c r="BB35" t="s">
        <v>171</v>
      </c>
      <c r="BC35">
        <f>$B$29</f>
        <v>0</v>
      </c>
      <c r="BD35" t="str">
        <f t="shared" si="17"/>
        <v>Kg</v>
      </c>
      <c r="BE35" s="81">
        <f t="shared" si="18"/>
        <v>0</v>
      </c>
    </row>
    <row r="36" spans="1:57" ht="16.2" thickBot="1" x14ac:dyDescent="0.35">
      <c r="A36" s="23" t="s">
        <v>155</v>
      </c>
      <c r="B36" s="24" t="s">
        <v>509</v>
      </c>
      <c r="C36" s="34" t="s">
        <v>33</v>
      </c>
      <c r="D36" s="65">
        <v>4.3200000000000002E-2</v>
      </c>
      <c r="E36" s="34" t="str">
        <f>IF(B36="","",VLOOKUP(B36,'Processed products'!$AJ$5:$AM$239,2,FALSE))</f>
        <v>Grain_conv</v>
      </c>
      <c r="F36" s="34" t="str">
        <f>IF(B36="","",VLOOKUP(B36,'Processed products'!$AJ$5:$AM$239,3,FALSE))</f>
        <v>Grain_crop</v>
      </c>
      <c r="G36" s="34" t="str">
        <f>IF(B36="","",VLOOKUP(B36,'Processed products'!$AJ$5:$AM$239,4,FALSE))</f>
        <v>Kerne</v>
      </c>
      <c r="I36" s="65">
        <v>4.3200000000000002E-2</v>
      </c>
      <c r="J36" s="76">
        <v>9.5189999999999997E-2</v>
      </c>
      <c r="K36" s="76">
        <v>1.0160000000000001E-2</v>
      </c>
      <c r="L36" s="76">
        <v>5.7600000000000005E-2</v>
      </c>
      <c r="M36" s="65">
        <v>4.3200000000000002E-2</v>
      </c>
      <c r="O36" s="64">
        <f t="shared" si="20"/>
        <v>4.3200000000000002E-2</v>
      </c>
      <c r="P36" s="59"/>
      <c r="Q36" s="66">
        <f>(IF($B36="","",VLOOKUP($B36,'Processed products'!AJ7:AN241,5,FALSE)))</f>
        <v>740</v>
      </c>
      <c r="S36" s="98" t="s">
        <v>236</v>
      </c>
      <c r="T36" s="99"/>
      <c r="U36" s="99"/>
      <c r="V36" s="99"/>
      <c r="W36" s="99"/>
      <c r="X36" s="99"/>
      <c r="Y36" s="99"/>
      <c r="Z36" s="99"/>
      <c r="AA36" s="99"/>
      <c r="AB36" s="99"/>
      <c r="AC36" s="99"/>
      <c r="AD36" s="100"/>
      <c r="AK36" s="42">
        <f>IF($D36="","",(S20*I36))</f>
        <v>19.440000000000001</v>
      </c>
      <c r="AL36" s="42">
        <f>IF($D36="","",(T20*J36))</f>
        <v>0.89859359999999988</v>
      </c>
      <c r="AM36" s="42">
        <f>IF($D36="","",(U20*K36))</f>
        <v>1.7271999999999999E-2</v>
      </c>
      <c r="AN36" s="42">
        <f>IF($D36="","",(V20*L36))</f>
        <v>1.2096</v>
      </c>
      <c r="AO36" s="42">
        <f>IF($D36="","",(W20*M36))</f>
        <v>0.75168000000000001</v>
      </c>
      <c r="AQ36" s="62">
        <f t="shared" si="21"/>
        <v>450</v>
      </c>
      <c r="AR36" s="62">
        <f t="shared" si="21"/>
        <v>20.800777777777771</v>
      </c>
      <c r="AS36" s="62">
        <f t="shared" si="21"/>
        <v>0.39981481481481473</v>
      </c>
      <c r="AT36" s="62">
        <f t="shared" si="21"/>
        <v>27.999999999999996</v>
      </c>
      <c r="AU36" s="62">
        <f t="shared" si="21"/>
        <v>17.399999999999999</v>
      </c>
      <c r="AZ36">
        <f t="shared" si="1"/>
        <v>10</v>
      </c>
      <c r="BA36" t="str">
        <f t="shared" si="2"/>
        <v>Sbeet_factory_conv</v>
      </c>
      <c r="BB36" t="s">
        <v>172</v>
      </c>
      <c r="BC36">
        <f t="shared" ref="BC36:BC41" si="22">$B$33</f>
        <v>0</v>
      </c>
      <c r="BD36" t="str">
        <f>C33</f>
        <v>Kg</v>
      </c>
      <c r="BE36" s="81">
        <f>O33</f>
        <v>0</v>
      </c>
    </row>
    <row r="37" spans="1:57" ht="15.6" x14ac:dyDescent="0.3">
      <c r="A37" s="23" t="s">
        <v>156</v>
      </c>
      <c r="B37" s="24" t="s">
        <v>444</v>
      </c>
      <c r="C37" s="34" t="s">
        <v>33</v>
      </c>
      <c r="D37" s="65">
        <v>0.14269999999999999</v>
      </c>
      <c r="E37" s="34" t="str">
        <f>IF(B37="","",VLOOKUP(B37,'Processed products'!$AJ$5:$AM$239,2,FALSE))</f>
        <v>Grain_conv</v>
      </c>
      <c r="F37" s="34" t="str">
        <f>IF(B37="","",VLOOKUP(B37,'Processed products'!$AJ$5:$AM$239,3,FALSE))</f>
        <v>Grain_crop</v>
      </c>
      <c r="G37" s="34" t="str">
        <f>IF(B37="","",VLOOKUP(B37,'Processed products'!$AJ$5:$AM$239,4,FALSE))</f>
        <v>Kerne</v>
      </c>
      <c r="I37" s="65">
        <v>0.14269999999999999</v>
      </c>
      <c r="J37" s="76">
        <v>0.23218983050847461</v>
      </c>
      <c r="K37" s="76">
        <v>8.3941176470588241E-2</v>
      </c>
      <c r="L37" s="76">
        <v>2.446285714285714E-2</v>
      </c>
      <c r="M37" s="65">
        <v>0.14269999999999999</v>
      </c>
      <c r="O37" s="64">
        <f t="shared" si="20"/>
        <v>0.14269999999999999</v>
      </c>
      <c r="P37" s="59"/>
      <c r="Q37" s="66">
        <f>(IF($B37="","",VLOOKUP($B37,'Processed products'!AJ8:AN242,5,FALSE)))</f>
        <v>960</v>
      </c>
      <c r="S37" s="231" t="s">
        <v>62</v>
      </c>
      <c r="T37" s="232"/>
      <c r="U37" s="233"/>
      <c r="V37" s="231" t="s">
        <v>63</v>
      </c>
      <c r="W37" s="232"/>
      <c r="X37" s="232"/>
      <c r="Y37" s="232"/>
      <c r="Z37" s="233"/>
      <c r="AA37" s="220" t="s">
        <v>64</v>
      </c>
      <c r="AB37" s="221"/>
      <c r="AC37" s="220" t="s">
        <v>65</v>
      </c>
      <c r="AD37" s="221"/>
      <c r="AK37" s="42">
        <f>IF($D37="","",(S20*I37))</f>
        <v>64.215000000000003</v>
      </c>
      <c r="AL37" s="42">
        <f>IF($D37="","",(T20*J37))</f>
        <v>2.191872</v>
      </c>
      <c r="AM37" s="42">
        <f>IF($D37="","",(U20*K37))</f>
        <v>0.14269999999999999</v>
      </c>
      <c r="AN37" s="42">
        <f>IF($D37="","",(V20*L37))</f>
        <v>0.51371999999999995</v>
      </c>
      <c r="AO37" s="42">
        <f>IF($D37="","",(W20*M37))</f>
        <v>2.4829799999999995</v>
      </c>
      <c r="AQ37" s="62">
        <f t="shared" si="21"/>
        <v>450.00000000000006</v>
      </c>
      <c r="AR37" s="62">
        <f t="shared" si="21"/>
        <v>15.360000000000001</v>
      </c>
      <c r="AS37" s="62">
        <f t="shared" si="21"/>
        <v>1</v>
      </c>
      <c r="AT37" s="62">
        <f t="shared" si="21"/>
        <v>3.6</v>
      </c>
      <c r="AU37" s="62">
        <f t="shared" si="21"/>
        <v>17.399999999999999</v>
      </c>
      <c r="AZ37">
        <f t="shared" si="1"/>
        <v>10</v>
      </c>
      <c r="BA37" t="str">
        <f t="shared" si="2"/>
        <v>Sbeet_factory_conv</v>
      </c>
      <c r="BB37" t="s">
        <v>172</v>
      </c>
      <c r="BC37">
        <f t="shared" si="22"/>
        <v>0</v>
      </c>
      <c r="BD37" t="str">
        <f>$AQ$22</f>
        <v>C g/kg</v>
      </c>
      <c r="BE37" s="40" t="str">
        <f>AQ33</f>
        <v/>
      </c>
    </row>
    <row r="38" spans="1:57" x14ac:dyDescent="0.3">
      <c r="A38" s="23" t="s">
        <v>191</v>
      </c>
      <c r="B38" s="24" t="s">
        <v>608</v>
      </c>
      <c r="C38" s="34" t="s">
        <v>33</v>
      </c>
      <c r="D38" s="65">
        <v>5.1000000000000004E-3</v>
      </c>
      <c r="E38" s="34" t="str">
        <f>IF(B38="","",VLOOKUP(B38,'Processed products'!$AJ$5:$AM$239,2,FALSE))</f>
        <v>Carbokalk_nokalk_beet_conv</v>
      </c>
      <c r="F38" s="34" t="str">
        <f>IF(B38="","",VLOOKUP(B38,'Processed products'!$AJ$5:$AM$239,3,FALSE))</f>
        <v>Plant_organic_ferti_conv</v>
      </c>
      <c r="G38" s="34" t="str">
        <f>IF(B38="","",VLOOKUP(B38,'Processed products'!$AJ$5:$AM$239,4,FALSE))</f>
        <v>Field_application</v>
      </c>
      <c r="I38" s="65">
        <v>5.1000000000000004E-3</v>
      </c>
      <c r="J38" s="76">
        <v>0.12711864406779663</v>
      </c>
      <c r="K38" s="76">
        <v>0.80213903743315507</v>
      </c>
      <c r="L38" s="76">
        <v>7.7922077922077913E-3</v>
      </c>
      <c r="M38" s="65">
        <v>5.1000000000000004E-3</v>
      </c>
      <c r="O38" s="64">
        <f>D38*$D$20</f>
        <v>5.1000000000000004E-3</v>
      </c>
      <c r="P38" s="59"/>
      <c r="Q38" s="66">
        <f>(IF($B38="","",VLOOKUP($B38,'Processed products'!AJ9:AN243,5,FALSE)))</f>
        <v>300</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f>IF($D38="","",(S20*I38))</f>
        <v>2.2950000000000004</v>
      </c>
      <c r="AL38" s="42">
        <f>IF($D38="","",(T20*J38))</f>
        <v>1.2000000000000002</v>
      </c>
      <c r="AM38" s="42">
        <f>IF($D38="","",(U20*K38))</f>
        <v>1.3636363636363635</v>
      </c>
      <c r="AN38" s="42">
        <f>IF($D38="","",(V20*L38))</f>
        <v>0.16363636363636361</v>
      </c>
      <c r="AO38" s="42">
        <f>IF($D38="","",(W20*M38))</f>
        <v>8.8739999999999999E-2</v>
      </c>
      <c r="AQ38" s="62">
        <f t="shared" si="21"/>
        <v>450.00000000000006</v>
      </c>
      <c r="AR38" s="62">
        <f t="shared" si="21"/>
        <v>235.29411764705884</v>
      </c>
      <c r="AS38" s="62">
        <f t="shared" si="21"/>
        <v>267.37967914438497</v>
      </c>
      <c r="AT38" s="62">
        <f t="shared" si="21"/>
        <v>32.085561497326196</v>
      </c>
      <c r="AU38" s="62">
        <f t="shared" si="21"/>
        <v>17.399999999999999</v>
      </c>
      <c r="AZ38">
        <f t="shared" si="1"/>
        <v>10</v>
      </c>
      <c r="BA38" t="str">
        <f t="shared" si="2"/>
        <v>Sbeet_factory_conv</v>
      </c>
      <c r="BB38" t="s">
        <v>172</v>
      </c>
      <c r="BC38">
        <f t="shared" si="22"/>
        <v>0</v>
      </c>
      <c r="BD38" t="str">
        <f>$AR$22</f>
        <v>N g/kg</v>
      </c>
      <c r="BE38" s="40" t="str">
        <f>AR33</f>
        <v/>
      </c>
    </row>
    <row r="39" spans="1:57" x14ac:dyDescent="0.3">
      <c r="A39" s="23" t="s">
        <v>125</v>
      </c>
      <c r="B39" s="90" t="s">
        <v>192</v>
      </c>
      <c r="C39" s="34" t="s">
        <v>33</v>
      </c>
      <c r="D39" s="65">
        <v>3.4000000000000002E-2</v>
      </c>
      <c r="E39" s="34" t="s">
        <v>205</v>
      </c>
      <c r="F39" s="34" t="s">
        <v>205</v>
      </c>
      <c r="G39" s="34" t="s">
        <v>205</v>
      </c>
      <c r="I39" s="76">
        <v>3.3999999999999919E-2</v>
      </c>
      <c r="J39" s="76">
        <v>0.45031152542372876</v>
      </c>
      <c r="K39" s="76">
        <v>9.3169315508021433E-2</v>
      </c>
      <c r="L39" s="76">
        <v>0.85184798268398265</v>
      </c>
      <c r="M39" s="76">
        <v>3.3999999999999919E-2</v>
      </c>
      <c r="O39" s="64">
        <f>D39*$D$20</f>
        <v>3.4000000000000002E-2</v>
      </c>
      <c r="P39" s="59"/>
      <c r="Q39" s="91" t="s">
        <v>129</v>
      </c>
      <c r="S39" s="95">
        <v>100</v>
      </c>
      <c r="T39" s="96">
        <v>0</v>
      </c>
      <c r="U39" s="97">
        <v>0</v>
      </c>
      <c r="V39" s="95">
        <v>0</v>
      </c>
      <c r="W39" s="96">
        <v>10</v>
      </c>
      <c r="X39" s="96">
        <v>90</v>
      </c>
      <c r="Y39" s="96">
        <v>0</v>
      </c>
      <c r="Z39" s="97">
        <v>0</v>
      </c>
      <c r="AA39" s="95">
        <v>0</v>
      </c>
      <c r="AB39" s="97">
        <v>100</v>
      </c>
      <c r="AC39" s="95">
        <v>0</v>
      </c>
      <c r="AD39" s="97">
        <v>100</v>
      </c>
      <c r="AK39" s="42">
        <f>IF($D39="","",(S20*I39))</f>
        <v>15.299999999999963</v>
      </c>
      <c r="AL39" s="42">
        <f>IF($D39="","",(T20*J39))</f>
        <v>4.2509407999999995</v>
      </c>
      <c r="AM39" s="42">
        <f>IF($D39="","",(U20*K39))</f>
        <v>0.15838783636363643</v>
      </c>
      <c r="AN39" s="42">
        <f>IF($D39="","",(V20*L39))</f>
        <v>17.888807636363637</v>
      </c>
      <c r="AO39" s="42">
        <f>IF($D39="","",(W20*M39))</f>
        <v>0.59159999999999857</v>
      </c>
      <c r="AQ39" s="62">
        <f t="shared" si="21"/>
        <v>449.99999999999892</v>
      </c>
      <c r="AR39" s="62">
        <f t="shared" si="21"/>
        <v>125.02767058823527</v>
      </c>
      <c r="AS39" s="62">
        <f t="shared" si="21"/>
        <v>4.658465775401071</v>
      </c>
      <c r="AT39" s="62">
        <f t="shared" si="21"/>
        <v>526.14140106951868</v>
      </c>
      <c r="AU39" s="62">
        <f t="shared" si="21"/>
        <v>17.399999999999956</v>
      </c>
      <c r="AZ39">
        <f t="shared" si="1"/>
        <v>10</v>
      </c>
      <c r="BA39" t="str">
        <f t="shared" si="2"/>
        <v>Sbeet_factory_conv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449.99999999999994</v>
      </c>
      <c r="AL40" s="42">
        <f t="shared" ref="AL40:AO40" si="24">SUM(AL33:AL39)</f>
        <v>9.44</v>
      </c>
      <c r="AM40" s="42">
        <f t="shared" si="24"/>
        <v>1.7</v>
      </c>
      <c r="AN40" s="42">
        <f t="shared" si="24"/>
        <v>21</v>
      </c>
      <c r="AO40" s="42">
        <f t="shared" si="24"/>
        <v>17.399999999999999</v>
      </c>
      <c r="AZ40">
        <f t="shared" si="1"/>
        <v>10</v>
      </c>
      <c r="BA40" t="str">
        <f t="shared" si="2"/>
        <v>Sbeet_factory_conv</v>
      </c>
      <c r="BB40" t="s">
        <v>172</v>
      </c>
      <c r="BC40">
        <f t="shared" si="22"/>
        <v>0</v>
      </c>
      <c r="BD40" t="str">
        <f>$AT$22</f>
        <v>K g/kg</v>
      </c>
      <c r="BE40" s="40" t="str">
        <f>AT33</f>
        <v/>
      </c>
    </row>
    <row r="41" spans="1:57" x14ac:dyDescent="0.3">
      <c r="C41" s="31"/>
      <c r="H41" s="226" t="s">
        <v>166</v>
      </c>
      <c r="I41" s="226"/>
      <c r="AJ41" s="43" t="s">
        <v>60</v>
      </c>
      <c r="AK41" s="62">
        <f>AK30+AK40</f>
        <v>449.99999999999994</v>
      </c>
      <c r="AL41" s="62">
        <f>AL30+AL40</f>
        <v>9.44</v>
      </c>
      <c r="AM41" s="62">
        <f>AM30+AM40</f>
        <v>1.7</v>
      </c>
      <c r="AN41" s="62">
        <f>AN30+AN40</f>
        <v>21</v>
      </c>
      <c r="AO41" s="62">
        <f>AO30+AO40</f>
        <v>17.399999999999999</v>
      </c>
      <c r="AQ41" s="40"/>
      <c r="AZ41">
        <f t="shared" si="1"/>
        <v>10</v>
      </c>
      <c r="BA41" t="str">
        <f t="shared" si="2"/>
        <v>Sbeet_factory_conv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10</v>
      </c>
      <c r="BA42" t="str">
        <f t="shared" si="2"/>
        <v>Sbeet_factory_conv</v>
      </c>
      <c r="BB42" t="s">
        <v>172</v>
      </c>
      <c r="BC42" t="str">
        <f>$B$34</f>
        <v>Beet_sugar_conv</v>
      </c>
      <c r="BD42" t="str">
        <f>C34</f>
        <v>Kg</v>
      </c>
      <c r="BE42" s="81">
        <f>O34</f>
        <v>0.73180000000000001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10</v>
      </c>
      <c r="BA43" t="str">
        <f t="shared" si="2"/>
        <v>Sbeet_factory_conv</v>
      </c>
      <c r="BB43" t="s">
        <v>172</v>
      </c>
      <c r="BC43" t="str">
        <f t="shared" ref="BC43:BC47" si="25">$B$34</f>
        <v>Beet_sugar_conv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10</v>
      </c>
      <c r="BA44" t="str">
        <f t="shared" si="2"/>
        <v>Sbeet_factory_conv</v>
      </c>
      <c r="BB44" t="s">
        <v>172</v>
      </c>
      <c r="BC44" t="str">
        <f t="shared" si="25"/>
        <v>Beet_sugar_conv</v>
      </c>
      <c r="BD44" t="str">
        <f>$AR$22</f>
        <v>N g/kg</v>
      </c>
      <c r="BE44" s="40">
        <f>AR34</f>
        <v>0</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10</v>
      </c>
      <c r="BA45" t="str">
        <f t="shared" si="2"/>
        <v>Sbeet_factory_conv</v>
      </c>
      <c r="BB45" t="s">
        <v>172</v>
      </c>
      <c r="BC45" t="str">
        <f t="shared" si="25"/>
        <v>Beet_sugar_conv</v>
      </c>
      <c r="BD45" s="40" t="str">
        <f>$AS$22</f>
        <v>P g/kg</v>
      </c>
      <c r="BE45" s="40">
        <f>AS34</f>
        <v>9.999999999999998E-4</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10</v>
      </c>
      <c r="BA46" t="str">
        <f t="shared" si="2"/>
        <v>Sbeet_factory_conv</v>
      </c>
      <c r="BB46" t="s">
        <v>172</v>
      </c>
      <c r="BC46" t="str">
        <f t="shared" si="25"/>
        <v>Beet_sugar_conv</v>
      </c>
      <c r="BD46" t="str">
        <f>$AT$22</f>
        <v>K g/kg</v>
      </c>
      <c r="BE46" s="40">
        <f>AT34</f>
        <v>0.02</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10</v>
      </c>
      <c r="BA47" t="str">
        <f t="shared" si="2"/>
        <v>Sbeet_factory_conv</v>
      </c>
      <c r="BB47" t="s">
        <v>172</v>
      </c>
      <c r="BC47" t="str">
        <f t="shared" si="25"/>
        <v>Beet_sugar_conv</v>
      </c>
      <c r="BD47" t="str">
        <f>$AU$22</f>
        <v>BE MJ/kg</v>
      </c>
      <c r="BE47" s="40">
        <f>AU34</f>
        <v>17.399999999999999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10</v>
      </c>
      <c r="BA48" t="str">
        <f t="shared" si="2"/>
        <v>Sbeet_factory_conv</v>
      </c>
      <c r="BB48" t="s">
        <v>172</v>
      </c>
      <c r="BC48" t="str">
        <f>$B$35</f>
        <v>Beet_molasses1_conv</v>
      </c>
      <c r="BD48" t="str">
        <f>C35</f>
        <v>Kg</v>
      </c>
      <c r="BE48" s="40">
        <f>O35</f>
        <v>4.3200000000000002E-2</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10</v>
      </c>
      <c r="BA49" t="str">
        <f t="shared" si="2"/>
        <v>Sbeet_factory_conv</v>
      </c>
      <c r="BB49" t="s">
        <v>172</v>
      </c>
      <c r="BC49" t="str">
        <f t="shared" ref="BC49:BC53" si="29">$B$35</f>
        <v>Beet_molasses1_conv</v>
      </c>
      <c r="BD49" t="str">
        <f>$AQ$22</f>
        <v>C g/kg</v>
      </c>
      <c r="BE49" s="40">
        <f>AQ35</f>
        <v>450</v>
      </c>
    </row>
    <row r="50" spans="1:57" x14ac:dyDescent="0.3">
      <c r="A50" s="23" t="s">
        <v>54</v>
      </c>
      <c r="B50" s="30"/>
      <c r="D50" s="40"/>
      <c r="F50" s="40"/>
      <c r="H50" s="63">
        <f>SUM(H43:H49)</f>
        <v>0</v>
      </c>
      <c r="I50" s="63">
        <f>SUM(I43:I49)</f>
        <v>0</v>
      </c>
      <c r="AS50" s="40"/>
      <c r="AZ50">
        <f t="shared" si="1"/>
        <v>10</v>
      </c>
      <c r="BA50" t="str">
        <f t="shared" si="2"/>
        <v>Sbeet_factory_conv</v>
      </c>
      <c r="BB50" t="s">
        <v>172</v>
      </c>
      <c r="BC50" t="str">
        <f t="shared" si="29"/>
        <v>Beet_molasses1_conv</v>
      </c>
      <c r="BD50" t="str">
        <f>$AR$22</f>
        <v>N g/kg</v>
      </c>
      <c r="BE50" s="40">
        <f>AR35</f>
        <v>20.800777777777771</v>
      </c>
    </row>
    <row r="51" spans="1:57" x14ac:dyDescent="0.3">
      <c r="AR51" s="40"/>
      <c r="AS51" s="40"/>
      <c r="AZ51">
        <f t="shared" si="1"/>
        <v>10</v>
      </c>
      <c r="BA51" t="str">
        <f t="shared" si="2"/>
        <v>Sbeet_factory_conv</v>
      </c>
      <c r="BB51" t="s">
        <v>172</v>
      </c>
      <c r="BC51" t="str">
        <f t="shared" si="29"/>
        <v>Beet_molasses1_conv</v>
      </c>
      <c r="BD51" s="40" t="str">
        <f>$AS$22</f>
        <v>P g/kg</v>
      </c>
      <c r="BE51" s="40">
        <f>AS35</f>
        <v>0.39981481481481473</v>
      </c>
    </row>
    <row r="52" spans="1:57" ht="17.399999999999999" x14ac:dyDescent="0.3">
      <c r="A52" s="37" t="s">
        <v>119</v>
      </c>
      <c r="O52" s="37" t="s">
        <v>102</v>
      </c>
      <c r="P52" s="37"/>
      <c r="AS52" s="40"/>
      <c r="AZ52">
        <f t="shared" si="1"/>
        <v>10</v>
      </c>
      <c r="BA52" t="str">
        <f t="shared" si="2"/>
        <v>Sbeet_factory_conv</v>
      </c>
      <c r="BB52" t="s">
        <v>172</v>
      </c>
      <c r="BC52" t="str">
        <f t="shared" si="29"/>
        <v>Beet_molasses1_conv</v>
      </c>
      <c r="BD52" t="str">
        <f>$AT$22</f>
        <v>K g/kg</v>
      </c>
      <c r="BE52" s="40">
        <f>AT35</f>
        <v>27.999999999999996</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10</v>
      </c>
      <c r="BA53" t="str">
        <f t="shared" si="2"/>
        <v>Sbeet_factory_conv</v>
      </c>
      <c r="BB53" t="s">
        <v>172</v>
      </c>
      <c r="BC53" t="str">
        <f t="shared" si="29"/>
        <v>Beet_molasses1_conv</v>
      </c>
      <c r="BD53" t="str">
        <f>$AU$22</f>
        <v>BE MJ/kg</v>
      </c>
      <c r="BE53" s="40">
        <f>AU35</f>
        <v>17.399999999999999</v>
      </c>
    </row>
    <row r="54" spans="1:57" x14ac:dyDescent="0.3">
      <c r="A54" s="23" t="s">
        <v>34</v>
      </c>
      <c r="B54" s="49" t="s">
        <v>450</v>
      </c>
      <c r="C54" s="24">
        <v>70</v>
      </c>
      <c r="D54" s="16" t="s">
        <v>240</v>
      </c>
      <c r="E54" s="16" t="s">
        <v>87</v>
      </c>
      <c r="F54" s="10">
        <v>100</v>
      </c>
      <c r="K54" s="63">
        <f>IF(B54="",0,((((VLOOKUP(B54,$B$12:$D$18,3,FALSE))/1000)*C54)/(VLOOKUP(B54,$B$12:$Q$18,16,FALSE)/1000))*(F54/100))</f>
        <v>0.31818181818181823</v>
      </c>
      <c r="L54" s="63">
        <f>IF(E54="Diesel",VLOOKUP(D54,Other_tabels!$Q$5:$T$13,2,FALSE)*K54,0)</f>
        <v>0</v>
      </c>
      <c r="O54" s="36" t="str">
        <f>Other_tabels!Q5</f>
        <v>Traktor</v>
      </c>
      <c r="P54" s="55"/>
      <c r="Q54" s="63" cm="1">
        <f t="array" ref="Q54">SUMPRODUCT(($D$54:$D$67=O54)*$L$54:$L$67)</f>
        <v>2.7272727272727275E-3</v>
      </c>
      <c r="R54" s="63">
        <f t="shared" ref="R54:R62" si="30">IF(O54="","0",SUMPRODUCT(($D$54:$D$67=O54)*$K$54:$K$67))</f>
        <v>1.3636363636363637E-2</v>
      </c>
      <c r="S54" s="63">
        <f>IF(O54="Traktor",0,(R54*VLOOKUP(O54,Other_tabels!Q5:T13,2,FALSE))/1000)</f>
        <v>0</v>
      </c>
      <c r="AR54" s="81"/>
      <c r="AS54" s="40"/>
      <c r="AZ54">
        <f t="shared" si="1"/>
        <v>10</v>
      </c>
      <c r="BA54" t="str">
        <f t="shared" si="2"/>
        <v>Sbeet_factory_conv</v>
      </c>
      <c r="BB54" t="s">
        <v>172</v>
      </c>
      <c r="BC54" t="str">
        <f>$B$36</f>
        <v>Beet_molasses2_conv</v>
      </c>
      <c r="BD54" s="81" t="str">
        <f>C36</f>
        <v>Kg</v>
      </c>
      <c r="BE54" s="40">
        <f>O36</f>
        <v>4.3200000000000002E-2</v>
      </c>
    </row>
    <row r="55" spans="1:57" x14ac:dyDescent="0.3">
      <c r="A55" s="23" t="s">
        <v>35</v>
      </c>
      <c r="B55" s="49" t="s">
        <v>450</v>
      </c>
      <c r="C55" s="24">
        <v>3</v>
      </c>
      <c r="D55" s="16" t="s">
        <v>48</v>
      </c>
      <c r="E55" s="16" t="s">
        <v>16</v>
      </c>
      <c r="F55" s="10">
        <v>100</v>
      </c>
      <c r="K55" s="63">
        <f t="shared" ref="K55:K67" si="31">IF(B55="",0,((((VLOOKUP(B55,$B$12:$D$18,3,FALSE))/1000)*C55)/(VLOOKUP(B55,$B$12:$Q$18,16,FALSE)/1000))*(F55/100))</f>
        <v>1.3636363636363637E-2</v>
      </c>
      <c r="L55" s="63">
        <f>IF(E55="Diesel",VLOOKUP(D55,Other_tabels!$Q$5:$T$13,2,FALSE)*K55,0)</f>
        <v>2.7272727272727275E-3</v>
      </c>
      <c r="O55" s="36" t="str">
        <f>Other_tabels!Q6</f>
        <v>Lastbil &gt; 20 T</v>
      </c>
      <c r="P55" s="55"/>
      <c r="Q55" s="63" cm="1">
        <f t="array" ref="Q55">SUMPRODUCT(($D$54:$D$67=O55)*$L$54:$L$67)</f>
        <v>0</v>
      </c>
      <c r="R55" s="63">
        <f t="shared" si="30"/>
        <v>0.31818181818181823</v>
      </c>
      <c r="S55" s="63">
        <f>IF(O55="Traktor",0,(R55*VLOOKUP(O55,Other_tabels!Q6:T14,2,FALSE))/1000)</f>
        <v>3.1818181818181822E-2</v>
      </c>
      <c r="AS55" s="40"/>
      <c r="AZ55">
        <f t="shared" si="1"/>
        <v>10</v>
      </c>
      <c r="BA55" t="str">
        <f t="shared" si="2"/>
        <v>Sbeet_factory_conv</v>
      </c>
      <c r="BB55" t="s">
        <v>172</v>
      </c>
      <c r="BC55" t="str">
        <f t="shared" ref="BC55:BC59" si="32">$B$36</f>
        <v>Beet_molasses2_conv</v>
      </c>
      <c r="BD55" t="str">
        <f>$AQ$22</f>
        <v>C g/kg</v>
      </c>
      <c r="BE55" s="40">
        <f>AQ36</f>
        <v>450</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10</v>
      </c>
      <c r="BA56" t="str">
        <f t="shared" si="2"/>
        <v>Sbeet_factory_conv</v>
      </c>
      <c r="BB56" t="s">
        <v>172</v>
      </c>
      <c r="BC56" t="str">
        <f t="shared" si="32"/>
        <v>Beet_molasses2_conv</v>
      </c>
      <c r="BD56" t="str">
        <f>$AR$22</f>
        <v>N g/kg</v>
      </c>
      <c r="BE56" s="40">
        <f>AR36</f>
        <v>20.800777777777771</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10</v>
      </c>
      <c r="BA57" t="str">
        <f t="shared" si="2"/>
        <v>Sbeet_factory_conv</v>
      </c>
      <c r="BB57" t="s">
        <v>172</v>
      </c>
      <c r="BC57" t="str">
        <f t="shared" si="32"/>
        <v>Beet_molasses2_conv</v>
      </c>
      <c r="BD57" s="40" t="str">
        <f>$AS$22</f>
        <v>P g/kg</v>
      </c>
      <c r="BE57" s="40">
        <f>AS36</f>
        <v>0.39981481481481473</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10</v>
      </c>
      <c r="BA58" t="str">
        <f t="shared" si="2"/>
        <v>Sbeet_factory_conv</v>
      </c>
      <c r="BB58" t="s">
        <v>172</v>
      </c>
      <c r="BC58" t="str">
        <f t="shared" si="32"/>
        <v>Beet_molasses2_conv</v>
      </c>
      <c r="BD58" t="str">
        <f>$AT$22</f>
        <v>K g/kg</v>
      </c>
      <c r="BE58" s="40">
        <f>AT36</f>
        <v>27.999999999999996</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10</v>
      </c>
      <c r="BA59" t="str">
        <f t="shared" si="2"/>
        <v>Sbeet_factory_conv</v>
      </c>
      <c r="BB59" t="s">
        <v>172</v>
      </c>
      <c r="BC59" t="str">
        <f t="shared" si="32"/>
        <v>Beet_molasses2_conv</v>
      </c>
      <c r="BD59" t="str">
        <f>$AU$22</f>
        <v>BE MJ/kg</v>
      </c>
      <c r="BE59" s="40">
        <f>AU36</f>
        <v>17.399999999999999</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10</v>
      </c>
      <c r="BA60" t="str">
        <f t="shared" si="2"/>
        <v>Sbeet_factory_conv</v>
      </c>
      <c r="BB60" t="s">
        <v>172</v>
      </c>
      <c r="BC60" t="str">
        <f t="shared" ref="BC60:BC65" si="33">$B$37</f>
        <v>Beet_pulp_dried_conv</v>
      </c>
      <c r="BD60" s="81" t="str">
        <f>C37</f>
        <v>Kg</v>
      </c>
      <c r="BE60" s="40">
        <f>O37</f>
        <v>0.14269999999999999</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10</v>
      </c>
      <c r="BA61" t="str">
        <f t="shared" si="2"/>
        <v>Sbeet_factory_conv</v>
      </c>
      <c r="BB61" t="s">
        <v>172</v>
      </c>
      <c r="BC61" t="str">
        <f t="shared" si="33"/>
        <v>Beet_pulp_dried_conv</v>
      </c>
      <c r="BD61" t="str">
        <f>$AQ$22</f>
        <v>C g/kg</v>
      </c>
      <c r="BE61" s="40">
        <f>AQ37</f>
        <v>450.00000000000006</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10</v>
      </c>
      <c r="BA62" t="str">
        <f t="shared" si="2"/>
        <v>Sbeet_factory_conv</v>
      </c>
      <c r="BB62" t="s">
        <v>172</v>
      </c>
      <c r="BC62" t="str">
        <f t="shared" si="33"/>
        <v>Beet_pulp_dried_conv</v>
      </c>
      <c r="BD62" t="str">
        <f>$AR$22</f>
        <v>N g/kg</v>
      </c>
      <c r="BE62" s="40">
        <f>AR37</f>
        <v>15.360000000000001</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2.7272727272727275E-3</v>
      </c>
      <c r="R63" s="72"/>
      <c r="S63" s="73">
        <f t="shared" ref="S63" si="34">SUM(S54:S62)</f>
        <v>3.1818181818181822E-2</v>
      </c>
      <c r="AR63" s="40"/>
      <c r="AS63" s="40"/>
      <c r="AZ63">
        <f t="shared" si="1"/>
        <v>10</v>
      </c>
      <c r="BA63" t="str">
        <f t="shared" si="2"/>
        <v>Sbeet_factory_conv</v>
      </c>
      <c r="BB63" t="s">
        <v>172</v>
      </c>
      <c r="BC63" t="str">
        <f t="shared" si="33"/>
        <v>Beet_pulp_dried_conv</v>
      </c>
      <c r="BD63" s="40" t="str">
        <f>$AS$22</f>
        <v>P g/kg</v>
      </c>
      <c r="BE63" s="40">
        <f>AS37</f>
        <v>1</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10</v>
      </c>
      <c r="BA64" t="str">
        <f t="shared" si="2"/>
        <v>Sbeet_factory_conv</v>
      </c>
      <c r="BB64" t="s">
        <v>172</v>
      </c>
      <c r="BC64" t="str">
        <f t="shared" si="33"/>
        <v>Beet_pulp_dried_conv</v>
      </c>
      <c r="BD64" t="str">
        <f>$AT$22</f>
        <v>K g/kg</v>
      </c>
      <c r="BE64" s="40">
        <f>AT37</f>
        <v>3.6</v>
      </c>
    </row>
    <row r="65" spans="1:57" x14ac:dyDescent="0.3">
      <c r="A65" s="23" t="s">
        <v>81</v>
      </c>
      <c r="B65" s="49"/>
      <c r="C65" s="24"/>
      <c r="D65" s="16"/>
      <c r="E65" s="16"/>
      <c r="F65" s="10">
        <v>100</v>
      </c>
      <c r="K65" s="63">
        <f t="shared" si="31"/>
        <v>0</v>
      </c>
      <c r="L65" s="63">
        <f>IF(E65="Diesel",VLOOKUP(D65,Other_tabels!$Q$5:$T$13,2,FALSE)*K65,0)</f>
        <v>0</v>
      </c>
      <c r="AS65" s="40"/>
      <c r="AZ65">
        <f t="shared" si="1"/>
        <v>10</v>
      </c>
      <c r="BA65" t="str">
        <f t="shared" si="2"/>
        <v>Sbeet_factory_conv</v>
      </c>
      <c r="BB65" t="s">
        <v>172</v>
      </c>
      <c r="BC65" t="str">
        <f t="shared" si="33"/>
        <v>Beet_pulp_dried_conv</v>
      </c>
      <c r="BD65" t="str">
        <f>$AU$22</f>
        <v>BE MJ/kg</v>
      </c>
      <c r="BE65" s="40">
        <f>AU37</f>
        <v>17.399999999999999</v>
      </c>
    </row>
    <row r="66" spans="1:57" x14ac:dyDescent="0.3">
      <c r="A66" s="23" t="s">
        <v>82</v>
      </c>
      <c r="B66" s="49"/>
      <c r="C66" s="24"/>
      <c r="D66" s="16"/>
      <c r="E66" s="16"/>
      <c r="F66" s="10">
        <v>100</v>
      </c>
      <c r="K66" s="63">
        <f t="shared" si="31"/>
        <v>0</v>
      </c>
      <c r="L66" s="63">
        <f>IF(E66="Diesel",VLOOKUP(D66,Other_tabels!$Q$5:$T$13,2,FALSE)*K66,0)</f>
        <v>0</v>
      </c>
      <c r="AS66" s="81"/>
      <c r="AZ66">
        <f t="shared" si="1"/>
        <v>10</v>
      </c>
      <c r="BA66" t="str">
        <f t="shared" si="2"/>
        <v>Sbeet_factory_conv</v>
      </c>
      <c r="BB66" t="s">
        <v>172</v>
      </c>
      <c r="BC66" t="str">
        <f t="shared" ref="BC66:BC71" si="35">$B$38</f>
        <v>Beet_carbokalk_nokalk_conv</v>
      </c>
      <c r="BD66" t="str">
        <f>C38</f>
        <v>Kg</v>
      </c>
      <c r="BE66" s="81">
        <f>O38</f>
        <v>5.1000000000000004E-3</v>
      </c>
    </row>
    <row r="67" spans="1:57" x14ac:dyDescent="0.3">
      <c r="A67" s="23" t="s">
        <v>83</v>
      </c>
      <c r="B67" s="49"/>
      <c r="C67" s="24"/>
      <c r="D67" s="16"/>
      <c r="E67" s="16"/>
      <c r="F67" s="10">
        <v>100</v>
      </c>
      <c r="K67" s="63">
        <f t="shared" si="31"/>
        <v>0</v>
      </c>
      <c r="L67" s="63">
        <f>IF(E67="Diesel",VLOOKUP(D67,Other_tabels!$Q$5:$T$13,2,FALSE)*K67,0)</f>
        <v>0</v>
      </c>
      <c r="AS67" s="40"/>
      <c r="AZ67">
        <f t="shared" si="1"/>
        <v>10</v>
      </c>
      <c r="BA67" t="str">
        <f t="shared" si="2"/>
        <v>Sbeet_factory_conv</v>
      </c>
      <c r="BB67" t="s">
        <v>172</v>
      </c>
      <c r="BC67" t="str">
        <f t="shared" si="35"/>
        <v>Beet_carbokalk_nokalk_conv</v>
      </c>
      <c r="BD67" t="str">
        <f>$AQ$22</f>
        <v>C g/kg</v>
      </c>
      <c r="BE67" s="40">
        <f>AQ38</f>
        <v>450.00000000000006</v>
      </c>
    </row>
    <row r="68" spans="1:57" ht="17.399999999999999" x14ac:dyDescent="0.3">
      <c r="A68" s="31"/>
      <c r="B68" s="31"/>
      <c r="C68" s="30"/>
      <c r="D68" s="30"/>
      <c r="O68" s="37" t="s">
        <v>101</v>
      </c>
      <c r="P68" s="70"/>
      <c r="AS68" s="40"/>
      <c r="AZ68">
        <f t="shared" si="1"/>
        <v>10</v>
      </c>
      <c r="BA68" t="str">
        <f t="shared" si="2"/>
        <v>Sbeet_factory_conv</v>
      </c>
      <c r="BB68" t="s">
        <v>172</v>
      </c>
      <c r="BC68" t="str">
        <f t="shared" si="35"/>
        <v>Beet_carbokalk_nokalk_conv</v>
      </c>
      <c r="BD68" t="str">
        <f>$AR$22</f>
        <v>N g/kg</v>
      </c>
      <c r="BE68" s="40">
        <f>AR38</f>
        <v>235.29411764705884</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10</v>
      </c>
      <c r="BA69" t="str">
        <f t="shared" si="2"/>
        <v>Sbeet_factory_conv</v>
      </c>
      <c r="BB69" t="s">
        <v>172</v>
      </c>
      <c r="BC69" t="str">
        <f t="shared" si="35"/>
        <v>Beet_carbokalk_nokalk_conv</v>
      </c>
      <c r="BD69" s="40" t="str">
        <f>$AS$22</f>
        <v>P g/kg</v>
      </c>
      <c r="BE69" s="40">
        <f>AS38</f>
        <v>267.37967914438497</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10</v>
      </c>
      <c r="BA70" t="str">
        <f t="shared" si="2"/>
        <v>Sbeet_factory_conv</v>
      </c>
      <c r="BB70" t="s">
        <v>172</v>
      </c>
      <c r="BC70" t="str">
        <f t="shared" si="35"/>
        <v>Beet_carbokalk_nokalk_conv</v>
      </c>
      <c r="BD70" t="str">
        <f>$AT$22</f>
        <v>K g/kg</v>
      </c>
      <c r="BE70" s="40">
        <f>AT38</f>
        <v>32.085561497326196</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10</v>
      </c>
      <c r="BA71" t="str">
        <f t="shared" si="2"/>
        <v>Sbeet_factory_conv</v>
      </c>
      <c r="BB71" t="s">
        <v>172</v>
      </c>
      <c r="BC71" t="str">
        <f t="shared" si="35"/>
        <v>Beet_carbokalk_nokalk_conv</v>
      </c>
      <c r="BD71" t="str">
        <f>$AU$22</f>
        <v>BE MJ/kg</v>
      </c>
      <c r="BE71" s="40">
        <f>AU38</f>
        <v>17.399999999999999</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10</v>
      </c>
      <c r="BA72" t="str">
        <f t="shared" si="2"/>
        <v>Sbeet_factory_conv</v>
      </c>
      <c r="BB72" t="s">
        <v>125</v>
      </c>
      <c r="BC72" t="str">
        <f>$B$39</f>
        <v>Diffuse tab eller gastab</v>
      </c>
      <c r="BD72" t="str">
        <f>C39</f>
        <v>Kg</v>
      </c>
      <c r="BE72" s="81">
        <f>O39</f>
        <v>3.4000000000000002E-2</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10</v>
      </c>
      <c r="BA73" t="str">
        <f t="shared" si="2"/>
        <v>Sbeet_factory_conv</v>
      </c>
      <c r="BB73" t="s">
        <v>125</v>
      </c>
      <c r="BC73" t="str">
        <f t="shared" ref="BC73:BC77" si="39">$B$39</f>
        <v>Diffuse tab eller gastab</v>
      </c>
      <c r="BD73" t="str">
        <f>$AQ$22</f>
        <v>C g/kg</v>
      </c>
      <c r="BE73" s="40">
        <f>AQ39</f>
        <v>449.99999999999892</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10</v>
      </c>
      <c r="BA74" t="str">
        <f t="shared" si="2"/>
        <v>Sbeet_factory_conv</v>
      </c>
      <c r="BB74" t="s">
        <v>125</v>
      </c>
      <c r="BC74" t="str">
        <f t="shared" si="39"/>
        <v>Diffuse tab eller gastab</v>
      </c>
      <c r="BD74" t="str">
        <f>$AR$22</f>
        <v>N g/kg</v>
      </c>
      <c r="BE74" s="40">
        <f>AR39</f>
        <v>125.02767058823527</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10</v>
      </c>
      <c r="BA75" t="str">
        <f t="shared" si="2"/>
        <v>Sbeet_factory_conv</v>
      </c>
      <c r="BB75" t="s">
        <v>125</v>
      </c>
      <c r="BC75" t="str">
        <f t="shared" si="39"/>
        <v>Diffuse tab eller gastab</v>
      </c>
      <c r="BD75" t="str">
        <f>$AS$22</f>
        <v>P g/kg</v>
      </c>
      <c r="BE75" s="40">
        <f>AS39</f>
        <v>4.658465775401071</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10</v>
      </c>
      <c r="BA76" t="str">
        <f t="shared" si="2"/>
        <v>Sbeet_factory_conv</v>
      </c>
      <c r="BB76" t="s">
        <v>125</v>
      </c>
      <c r="BC76" t="str">
        <f t="shared" si="39"/>
        <v>Diffuse tab eller gastab</v>
      </c>
      <c r="BD76" t="str">
        <f>$AT$22</f>
        <v>K g/kg</v>
      </c>
      <c r="BE76" s="40">
        <f>AT39</f>
        <v>526.14140106951868</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10</v>
      </c>
      <c r="BA77" t="str">
        <f t="shared" si="2"/>
        <v>Sbeet_factory_conv</v>
      </c>
      <c r="BB77" t="s">
        <v>125</v>
      </c>
      <c r="BC77" t="str">
        <f t="shared" si="39"/>
        <v>Diffuse tab eller gastab</v>
      </c>
      <c r="BD77" t="str">
        <f>$AU$22</f>
        <v>BE MJ/kg</v>
      </c>
      <c r="BE77" s="40">
        <f>AU39</f>
        <v>17.399999999999956</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10</v>
      </c>
      <c r="BA78" t="str">
        <f t="shared" si="2"/>
        <v>Sbeet_factory_conv</v>
      </c>
      <c r="BB78" t="s">
        <v>162</v>
      </c>
      <c r="BC78" t="s">
        <v>162</v>
      </c>
      <c r="BD78" t="str">
        <f>I42</f>
        <v>Heat (MJ)</v>
      </c>
      <c r="BE78" s="59">
        <f>I50</f>
        <v>0</v>
      </c>
    </row>
    <row r="79" spans="1:57" x14ac:dyDescent="0.3">
      <c r="O79" s="74" t="s">
        <v>54</v>
      </c>
      <c r="P79" s="56"/>
      <c r="Q79" s="73">
        <f>SUM(Q70:Q78)</f>
        <v>0</v>
      </c>
      <c r="R79" s="73">
        <f>SUM(R70:R78)</f>
        <v>0</v>
      </c>
      <c r="AS79" s="59"/>
      <c r="AZ79">
        <f t="shared" si="1"/>
        <v>10</v>
      </c>
      <c r="BA79" t="str">
        <f t="shared" si="2"/>
        <v>Sbeet_factory_conv</v>
      </c>
      <c r="BB79" t="s">
        <v>162</v>
      </c>
      <c r="BC79" t="s">
        <v>162</v>
      </c>
      <c r="BD79" t="str">
        <f>H42</f>
        <v>EL (KWh)</v>
      </c>
      <c r="BE79" s="59">
        <f>H50</f>
        <v>0</v>
      </c>
    </row>
    <row r="80" spans="1:57" x14ac:dyDescent="0.3">
      <c r="O80" s="35"/>
      <c r="P80" s="35"/>
      <c r="Q80" s="57"/>
      <c r="R80" s="57"/>
      <c r="S80" s="57"/>
      <c r="AS80" s="59"/>
      <c r="AZ80">
        <f t="shared" si="1"/>
        <v>10</v>
      </c>
      <c r="BA80" t="str">
        <f t="shared" si="2"/>
        <v>Sbeet_factory_conv</v>
      </c>
      <c r="BB80" t="str">
        <f>$A$53</f>
        <v>Transport</v>
      </c>
      <c r="BC80" t="str">
        <f>BB80</f>
        <v>Transport</v>
      </c>
      <c r="BD80" t="str">
        <f>Q53</f>
        <v>Diesel (L)</v>
      </c>
      <c r="BE80" s="59">
        <f>Q63</f>
        <v>2.7272727272727275E-3</v>
      </c>
    </row>
    <row r="81" spans="1:57" ht="17.399999999999999" x14ac:dyDescent="0.3">
      <c r="O81" s="37" t="s">
        <v>103</v>
      </c>
      <c r="P81" s="37"/>
      <c r="Q81" s="7" t="s">
        <v>169</v>
      </c>
      <c r="AZ81">
        <f t="shared" si="1"/>
        <v>10</v>
      </c>
      <c r="BA81" t="str">
        <f t="shared" si="2"/>
        <v>Sbeet_factory_conv</v>
      </c>
      <c r="BB81" t="str">
        <f>$A$53</f>
        <v>Transport</v>
      </c>
      <c r="BC81" t="str">
        <f>BB81</f>
        <v>Transport</v>
      </c>
      <c r="BD81" t="str">
        <f>S53</f>
        <v>kg CO₂eq for T/km</v>
      </c>
      <c r="BE81" s="59">
        <f>S63</f>
        <v>3.1818181818181822E-2</v>
      </c>
    </row>
    <row r="82" spans="1:57" x14ac:dyDescent="0.3">
      <c r="A82" s="26" t="s">
        <v>90</v>
      </c>
      <c r="B82" s="48" t="s">
        <v>73</v>
      </c>
      <c r="C82" s="15" t="s">
        <v>116</v>
      </c>
      <c r="D82" s="15" t="s">
        <v>117</v>
      </c>
      <c r="E82" s="15" t="s">
        <v>118</v>
      </c>
      <c r="O82" s="48" t="s">
        <v>91</v>
      </c>
      <c r="P82" s="48"/>
      <c r="Q82" s="48" t="s">
        <v>168</v>
      </c>
      <c r="R82" s="48" t="s">
        <v>167</v>
      </c>
      <c r="S82" s="48" t="s">
        <v>163</v>
      </c>
      <c r="AZ82">
        <f t="shared" si="1"/>
        <v>10</v>
      </c>
      <c r="BA82" t="str">
        <f t="shared" si="2"/>
        <v>Sbeet_factory_conv</v>
      </c>
      <c r="BB82" t="s">
        <v>164</v>
      </c>
      <c r="BC82" t="s">
        <v>164</v>
      </c>
      <c r="BD82" t="str">
        <f>Q69</f>
        <v>EL (KWh)</v>
      </c>
      <c r="BE82" s="59">
        <f>Q79</f>
        <v>0</v>
      </c>
    </row>
    <row r="83" spans="1:57" x14ac:dyDescent="0.3">
      <c r="A83" s="23" t="s">
        <v>92</v>
      </c>
      <c r="B83" s="49" t="s">
        <v>450</v>
      </c>
      <c r="C83" s="24">
        <f>(18+580+325)/230</f>
        <v>4.0130434782608697</v>
      </c>
      <c r="D83" s="16">
        <f>(1.11+4.2)/230</f>
        <v>2.3086956521739133E-2</v>
      </c>
      <c r="E83" s="16"/>
      <c r="O83" s="36" t="str">
        <f>B83</f>
        <v>Sugar_beets_factory_conv</v>
      </c>
      <c r="P83" s="71"/>
      <c r="Q83" s="63">
        <f t="shared" ref="Q83:Q91" si="40">IF(C83="",0,VLOOKUP(O83,$B$12:$D$18,3,FALSE)*C83)</f>
        <v>4.0130434782608697</v>
      </c>
      <c r="R83" s="63">
        <f t="shared" ref="R83:R91" si="41">IF(D83="",0,VLOOKUP(O83,$B$12:$D$18,3,FALSE)*D83)</f>
        <v>2.3086956521739133E-2</v>
      </c>
      <c r="S83" s="63">
        <f>IF(E83="",0,VLOOKUP(O83,$B$12:$D$18,3,FALSE)*E83)</f>
        <v>0</v>
      </c>
      <c r="AZ83">
        <f t="shared" si="1"/>
        <v>10</v>
      </c>
      <c r="BA83" t="str">
        <f t="shared" si="2"/>
        <v>Sbeet_factory_conv</v>
      </c>
      <c r="BB83" t="s">
        <v>164</v>
      </c>
      <c r="BC83" t="s">
        <v>164</v>
      </c>
      <c r="BD83" t="str">
        <f>R69</f>
        <v>Diesel (L)</v>
      </c>
      <c r="BE83" s="59">
        <f>R79</f>
        <v>0</v>
      </c>
    </row>
    <row r="84" spans="1:57" x14ac:dyDescent="0.3">
      <c r="A84" s="23" t="s">
        <v>93</v>
      </c>
      <c r="B84" s="49"/>
      <c r="C84" s="24"/>
      <c r="D84" s="16"/>
      <c r="E84" s="16"/>
      <c r="O84" s="36">
        <f>B84</f>
        <v>0</v>
      </c>
      <c r="P84" s="55"/>
      <c r="Q84" s="63">
        <f t="shared" si="40"/>
        <v>0</v>
      </c>
      <c r="R84" s="63">
        <f>IF(D84="",0,VLOOKUP(O84,$B$12:$D$18,3,FALSE)*D84)</f>
        <v>0</v>
      </c>
      <c r="S84" s="63">
        <f t="shared" ref="S84:S91" si="42">IF(E84="",0,VLOOKUP(O84,$B$12:$D$18,3,FALSE)*E84)</f>
        <v>0</v>
      </c>
      <c r="AZ84">
        <f t="shared" si="1"/>
        <v>10</v>
      </c>
      <c r="BA84" t="str">
        <f t="shared" si="2"/>
        <v>Sbeet_factory_conv</v>
      </c>
      <c r="BB84" t="s">
        <v>165</v>
      </c>
      <c r="BC84" t="s">
        <v>165</v>
      </c>
      <c r="BD84" t="str">
        <f>Q82</f>
        <v>Heat (MJ)</v>
      </c>
      <c r="BE84" s="59">
        <f>Q92</f>
        <v>4.0130434782608697</v>
      </c>
    </row>
    <row r="85" spans="1:57" x14ac:dyDescent="0.3">
      <c r="A85" s="23" t="s">
        <v>94</v>
      </c>
      <c r="B85" s="49"/>
      <c r="C85" s="24"/>
      <c r="D85" s="16"/>
      <c r="E85" s="16"/>
      <c r="O85" s="36">
        <f t="shared" ref="O85:O91" si="43">B85</f>
        <v>0</v>
      </c>
      <c r="P85" s="55"/>
      <c r="Q85" s="63">
        <f>IF(C85="",0,VLOOKUP(O85,$B$12:$D$18,3,FALSE)*C85)</f>
        <v>0</v>
      </c>
      <c r="R85" s="63">
        <f t="shared" si="41"/>
        <v>0</v>
      </c>
      <c r="S85" s="63">
        <f t="shared" si="42"/>
        <v>0</v>
      </c>
      <c r="AZ85">
        <f t="shared" si="1"/>
        <v>10</v>
      </c>
      <c r="BA85" t="str">
        <f t="shared" si="2"/>
        <v>Sbeet_factory_conv</v>
      </c>
      <c r="BB85" t="s">
        <v>165</v>
      </c>
      <c r="BC85" t="s">
        <v>165</v>
      </c>
      <c r="BD85" t="str">
        <f>R82</f>
        <v>EL (KWh)</v>
      </c>
      <c r="BE85" s="59">
        <f>R92</f>
        <v>2.3086956521739133E-2</v>
      </c>
    </row>
    <row r="86" spans="1:57" x14ac:dyDescent="0.3">
      <c r="A86" s="23" t="s">
        <v>95</v>
      </c>
      <c r="B86" s="49"/>
      <c r="C86" s="24"/>
      <c r="D86" s="16"/>
      <c r="E86" s="16"/>
      <c r="O86" s="36">
        <f t="shared" si="43"/>
        <v>0</v>
      </c>
      <c r="P86" s="55"/>
      <c r="Q86" s="63">
        <f t="shared" si="40"/>
        <v>0</v>
      </c>
      <c r="R86" s="63">
        <f t="shared" si="41"/>
        <v>0</v>
      </c>
      <c r="S86" s="63">
        <f t="shared" si="42"/>
        <v>0</v>
      </c>
      <c r="AZ86">
        <f t="shared" ref="AZ86:AZ100" si="44">$BC$20</f>
        <v>10</v>
      </c>
      <c r="BA86" t="str">
        <f t="shared" ref="BA86:BA100" si="45">$BC$21</f>
        <v>Sbeet_factory_conv</v>
      </c>
      <c r="BB86" t="s">
        <v>165</v>
      </c>
      <c r="BC86" t="s">
        <v>165</v>
      </c>
      <c r="BD86" t="str">
        <f>S82</f>
        <v>Diesel (L)</v>
      </c>
      <c r="BE86" s="59">
        <f>S92</f>
        <v>0</v>
      </c>
    </row>
    <row r="87" spans="1:57" x14ac:dyDescent="0.3">
      <c r="A87" s="23" t="s">
        <v>96</v>
      </c>
      <c r="B87" s="49"/>
      <c r="C87" s="24"/>
      <c r="D87" s="16"/>
      <c r="E87" s="16"/>
      <c r="O87" s="36">
        <f t="shared" si="43"/>
        <v>0</v>
      </c>
      <c r="P87" s="55"/>
      <c r="Q87" s="63">
        <f t="shared" si="40"/>
        <v>0</v>
      </c>
      <c r="R87" s="63">
        <f t="shared" si="41"/>
        <v>0</v>
      </c>
      <c r="S87" s="63">
        <f t="shared" si="42"/>
        <v>0</v>
      </c>
      <c r="AZ87">
        <f t="shared" si="44"/>
        <v>10</v>
      </c>
      <c r="BA87" t="str">
        <f t="shared" si="45"/>
        <v>Sbeet_factory_conv</v>
      </c>
      <c r="BB87" t="s">
        <v>170</v>
      </c>
      <c r="BC87" t="s">
        <v>170</v>
      </c>
      <c r="BD87" t="str">
        <f>D94</f>
        <v>EL (KWh)</v>
      </c>
      <c r="BE87">
        <f>D104</f>
        <v>0</v>
      </c>
    </row>
    <row r="88" spans="1:57" x14ac:dyDescent="0.3">
      <c r="A88" s="23" t="s">
        <v>97</v>
      </c>
      <c r="B88" s="49"/>
      <c r="C88" s="24"/>
      <c r="D88" s="16"/>
      <c r="E88" s="16"/>
      <c r="O88" s="36">
        <f t="shared" si="43"/>
        <v>0</v>
      </c>
      <c r="P88" s="55"/>
      <c r="Q88" s="63">
        <f t="shared" si="40"/>
        <v>0</v>
      </c>
      <c r="R88" s="63">
        <f t="shared" si="41"/>
        <v>0</v>
      </c>
      <c r="S88" s="63">
        <f t="shared" si="42"/>
        <v>0</v>
      </c>
      <c r="AZ88">
        <f t="shared" si="44"/>
        <v>10</v>
      </c>
      <c r="BA88" t="str">
        <f t="shared" si="45"/>
        <v>Sbeet_factory_conv</v>
      </c>
      <c r="BB88" t="s">
        <v>170</v>
      </c>
      <c r="BC88" t="s">
        <v>170</v>
      </c>
      <c r="BD88" t="str">
        <f>S82</f>
        <v>Diesel (L)</v>
      </c>
      <c r="BE88">
        <f>E104</f>
        <v>0</v>
      </c>
    </row>
    <row r="89" spans="1:57" x14ac:dyDescent="0.3">
      <c r="A89" s="23" t="s">
        <v>98</v>
      </c>
      <c r="B89" s="49"/>
      <c r="C89" s="24"/>
      <c r="D89" s="16"/>
      <c r="E89" s="16"/>
      <c r="O89" s="36">
        <f t="shared" si="43"/>
        <v>0</v>
      </c>
      <c r="P89" s="55"/>
      <c r="Q89" s="63">
        <f t="shared" si="40"/>
        <v>0</v>
      </c>
      <c r="R89" s="63">
        <f t="shared" si="41"/>
        <v>0</v>
      </c>
      <c r="S89" s="63">
        <f t="shared" si="42"/>
        <v>0</v>
      </c>
      <c r="AZ89">
        <f t="shared" si="44"/>
        <v>10</v>
      </c>
      <c r="BA89" t="str">
        <f t="shared" si="45"/>
        <v>Sbeet_factory_conv</v>
      </c>
      <c r="BB89" t="s">
        <v>208</v>
      </c>
      <c r="BC89" t="str">
        <f>S38</f>
        <v>C_Diffust</v>
      </c>
      <c r="BD89" t="s">
        <v>209</v>
      </c>
      <c r="BE89">
        <f>S39</f>
        <v>100</v>
      </c>
    </row>
    <row r="90" spans="1:57" x14ac:dyDescent="0.3">
      <c r="A90" s="23" t="s">
        <v>99</v>
      </c>
      <c r="B90" s="49"/>
      <c r="C90" s="24"/>
      <c r="D90" s="16"/>
      <c r="E90" s="16"/>
      <c r="O90" s="36">
        <f t="shared" si="43"/>
        <v>0</v>
      </c>
      <c r="P90" s="55"/>
      <c r="Q90" s="63">
        <f t="shared" si="40"/>
        <v>0</v>
      </c>
      <c r="R90" s="63">
        <f t="shared" si="41"/>
        <v>0</v>
      </c>
      <c r="S90" s="63">
        <f t="shared" si="42"/>
        <v>0</v>
      </c>
      <c r="AZ90">
        <f t="shared" si="44"/>
        <v>10</v>
      </c>
      <c r="BA90" t="str">
        <f t="shared" si="45"/>
        <v>Sbeet_factory_conv</v>
      </c>
      <c r="BB90" t="s">
        <v>208</v>
      </c>
      <c r="BC90" t="str">
        <f>T38</f>
        <v>C_CO2_klima</v>
      </c>
      <c r="BD90" t="s">
        <v>209</v>
      </c>
      <c r="BE90">
        <f>T39</f>
        <v>0</v>
      </c>
    </row>
    <row r="91" spans="1:57" x14ac:dyDescent="0.3">
      <c r="A91" s="23" t="s">
        <v>100</v>
      </c>
      <c r="B91" s="49"/>
      <c r="C91" s="24"/>
      <c r="D91" s="16"/>
      <c r="E91" s="16"/>
      <c r="O91" s="36">
        <f t="shared" si="43"/>
        <v>0</v>
      </c>
      <c r="P91" s="55"/>
      <c r="Q91" s="63">
        <f t="shared" si="40"/>
        <v>0</v>
      </c>
      <c r="R91" s="63">
        <f t="shared" si="41"/>
        <v>0</v>
      </c>
      <c r="S91" s="63">
        <f t="shared" si="42"/>
        <v>0</v>
      </c>
      <c r="AZ91">
        <f t="shared" si="44"/>
        <v>10</v>
      </c>
      <c r="BA91" t="str">
        <f t="shared" si="45"/>
        <v>Sbeet_factory_conv</v>
      </c>
      <c r="BB91" t="s">
        <v>208</v>
      </c>
      <c r="BC91" t="str">
        <f>U38</f>
        <v>C_CH4</v>
      </c>
      <c r="BD91" t="s">
        <v>209</v>
      </c>
      <c r="BE91">
        <f>U39</f>
        <v>0</v>
      </c>
    </row>
    <row r="92" spans="1:57" x14ac:dyDescent="0.3">
      <c r="A92" s="31"/>
      <c r="O92" s="74" t="s">
        <v>54</v>
      </c>
      <c r="P92" s="56"/>
      <c r="Q92" s="73">
        <f>SUM(Q83:Q91)</f>
        <v>4.0130434782608697</v>
      </c>
      <c r="R92" s="73">
        <f>SUM(R83:R91)</f>
        <v>2.3086956521739133E-2</v>
      </c>
      <c r="S92" s="73">
        <f>SUM(S83:S91)</f>
        <v>0</v>
      </c>
      <c r="AZ92">
        <f t="shared" si="44"/>
        <v>10</v>
      </c>
      <c r="BA92" t="str">
        <f t="shared" si="45"/>
        <v>Sbeet_factory_conv</v>
      </c>
      <c r="BB92" t="s">
        <v>208</v>
      </c>
      <c r="BC92" t="str">
        <f>V38</f>
        <v>N_Diffust</v>
      </c>
      <c r="BD92" t="s">
        <v>209</v>
      </c>
      <c r="BE92">
        <f>V39</f>
        <v>0</v>
      </c>
    </row>
    <row r="93" spans="1:57" x14ac:dyDescent="0.3">
      <c r="AZ93">
        <f t="shared" si="44"/>
        <v>10</v>
      </c>
      <c r="BA93" t="str">
        <f t="shared" si="45"/>
        <v>Sbeet_factory_conv</v>
      </c>
      <c r="BB93" t="s">
        <v>208</v>
      </c>
      <c r="BC93" t="str">
        <f>W38</f>
        <v>N_N2O</v>
      </c>
      <c r="BD93" t="s">
        <v>209</v>
      </c>
      <c r="BE93">
        <f>W39</f>
        <v>10</v>
      </c>
    </row>
    <row r="94" spans="1:57" x14ac:dyDescent="0.3">
      <c r="A94" s="26" t="s">
        <v>111</v>
      </c>
      <c r="B94" s="48" t="s">
        <v>73</v>
      </c>
      <c r="C94" s="15" t="s">
        <v>112</v>
      </c>
      <c r="D94" s="15" t="s">
        <v>167</v>
      </c>
      <c r="E94" s="15" t="s">
        <v>163</v>
      </c>
      <c r="AZ94">
        <f t="shared" si="44"/>
        <v>10</v>
      </c>
      <c r="BA94" t="str">
        <f t="shared" si="45"/>
        <v>Sbeet_factory_conv</v>
      </c>
      <c r="BB94" t="s">
        <v>208</v>
      </c>
      <c r="BC94" t="str">
        <f>X38</f>
        <v>N_N2</v>
      </c>
      <c r="BD94" t="s">
        <v>209</v>
      </c>
      <c r="BE94">
        <f>X39</f>
        <v>90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10</v>
      </c>
      <c r="BA95" t="str">
        <f t="shared" si="45"/>
        <v>Sbeet_factory_conv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10</v>
      </c>
      <c r="BA96" t="str">
        <f t="shared" si="45"/>
        <v>Sbeet_factory_conv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10</v>
      </c>
      <c r="BA97" t="str">
        <f t="shared" si="45"/>
        <v>Sbeet_factory_conv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10</v>
      </c>
      <c r="BA98" t="str">
        <f t="shared" si="45"/>
        <v>Sbeet_factory_conv</v>
      </c>
      <c r="BB98" t="s">
        <v>208</v>
      </c>
      <c r="BC98" t="str">
        <f>AB38</f>
        <v>P_Vandmiljø</v>
      </c>
      <c r="BD98" t="s">
        <v>209</v>
      </c>
      <c r="BE98">
        <f>AB39</f>
        <v>100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10</v>
      </c>
      <c r="BA99" t="str">
        <f t="shared" si="45"/>
        <v>Sbeet_factory_conv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10</v>
      </c>
      <c r="BA100" t="str">
        <f t="shared" si="45"/>
        <v>Sbeet_factory_conv</v>
      </c>
      <c r="BB100" t="s">
        <v>208</v>
      </c>
      <c r="BC100" t="str">
        <f>AD38</f>
        <v>K_Vandmiljø</v>
      </c>
      <c r="BD100" t="s">
        <v>209</v>
      </c>
      <c r="BE100">
        <f>AD39</f>
        <v>100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4.0130434782608697</v>
      </c>
      <c r="D109" s="104">
        <f>Q79+R92+D104</f>
        <v>2.3086956521739133E-2</v>
      </c>
      <c r="E109" s="104">
        <f>Q63+R79+S92+E104</f>
        <v>2.7272727272727275E-3</v>
      </c>
      <c r="F109" s="104">
        <f>S63</f>
        <v>3.1818181818181822E-2</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00000000-0002-0000-08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800-000001000000}">
          <x14:formula1>
            <xm:f>Other_tabels!$V$5:$V$6</xm:f>
          </x14:formula1>
          <xm:sqref>E54:E68</xm:sqref>
        </x14:dataValidation>
        <x14:dataValidation type="list" allowBlank="1" showInputMessage="1" showErrorMessage="1" xr:uid="{00000000-0002-0000-0800-000002000000}">
          <x14:formula1>
            <xm:f>Other_tabels!$Q$5:$Q$13</xm:f>
          </x14:formula1>
          <xm:sqref>D54:D68</xm:sqref>
        </x14:dataValidation>
        <x14:dataValidation type="list" allowBlank="1" showInputMessage="1" showErrorMessage="1" xr:uid="{00000000-0002-0000-0800-000003000000}">
          <x14:formula1>
            <xm:f>Biomass_pool_output_Field_modul!$A$3:$A$100</xm:f>
          </x14:formula1>
          <xm:sqref>B12:B18</xm:sqref>
        </x14:dataValidation>
        <x14:dataValidation type="list" allowBlank="1" showInputMessage="1" showErrorMessage="1" xr:uid="{00000000-0002-0000-0800-000004000000}">
          <x14:formula1>
            <xm:f>Other_tabels!$A$5:$A$50</xm:f>
          </x14:formula1>
          <xm:sqref>C19 C21</xm:sqref>
        </x14:dataValidation>
        <x14:dataValidation type="list" allowBlank="1" showInputMessage="1" showErrorMessage="1" xr:uid="{00000000-0002-0000-0800-000006000000}">
          <x14:formula1>
            <xm:f>Other_tabels!$X$5:$X$22</xm:f>
          </x14:formula1>
          <xm:sqref>C70:C78</xm:sqref>
        </x14:dataValidation>
        <x14:dataValidation type="list" allowBlank="1" showInputMessage="1" showErrorMessage="1" xr:uid="{00000000-0002-0000-0800-000007000000}">
          <x14:formula1>
            <xm:f>'Diesel consumption for field op'!$B$4:$B$78</xm:f>
          </x14:formula1>
          <xm:sqref>C95:C103</xm:sqref>
        </x14:dataValidation>
        <x14:dataValidation type="list" allowBlank="1" showInputMessage="1" showErrorMessage="1" xr:uid="{00000000-0002-0000-0800-000008000000}">
          <x14:formula1>
            <xm:f>'Processed products'!$Z$5:$Z$104</xm:f>
          </x14:formula1>
          <xm:sqref>B43:B49</xm:sqref>
        </x14:dataValidation>
        <x14:dataValidation type="list" allowBlank="1" showInputMessage="1" showErrorMessage="1" xr:uid="{00000000-0002-0000-0800-000009000000}">
          <x14:formula1>
            <xm:f>Other_tabels!$I$5:$I$12</xm:f>
          </x14:formula1>
          <xm:sqref>C43:C49</xm:sqref>
        </x14:dataValidation>
        <x14:dataValidation type="list" allowBlank="1" showInputMessage="1" showErrorMessage="1" xr:uid="{00000000-0002-0000-0800-000005000000}">
          <x14:formula1>
            <xm:f>'Processed products'!$B$5:$B$103</xm:f>
          </x14:formula1>
          <xm:sqref>B23:B30</xm:sqref>
        </x14:dataValidation>
        <x14:dataValidation type="list" allowBlank="1" showInputMessage="1" showErrorMessage="1" xr:uid="{00000000-0002-0000-0800-00000A000000}">
          <x14:formula1>
            <xm:f>'Processed products'!$AJ$5:$AJ$239</xm:f>
          </x14:formula1>
          <xm:sqref>B33:B38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79998168889431442"/>
  </sheetPr>
  <dimension ref="A1:BE109"/>
  <sheetViews>
    <sheetView topLeftCell="M8" workbookViewId="0">
      <selection activeCell="T36" sqref="T36"/>
    </sheetView>
  </sheetViews>
  <sheetFormatPr defaultRowHeight="14.4" x14ac:dyDescent="0.3"/>
  <cols>
    <col min="1" max="1" width="36.88671875" customWidth="1"/>
    <col min="2" max="2" width="35.6640625" customWidth="1"/>
    <col min="3" max="3" width="22.109375" customWidth="1"/>
    <col min="4" max="4" width="18" bestFit="1" customWidth="1"/>
    <col min="5" max="6" width="30.6640625" bestFit="1" customWidth="1"/>
    <col min="7" max="7" width="20.3320312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t="s">
        <v>431</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665</v>
      </c>
      <c r="C5" s="225"/>
      <c r="E5" s="10"/>
      <c r="F5" s="10">
        <v>1</v>
      </c>
      <c r="G5" s="10"/>
      <c r="H5" s="10"/>
      <c r="I5" s="10"/>
      <c r="J5" s="10"/>
      <c r="K5" s="10"/>
      <c r="L5" s="10"/>
      <c r="M5" s="10"/>
    </row>
    <row r="6" spans="1:24" x14ac:dyDescent="0.3">
      <c r="A6" s="20" t="s">
        <v>3</v>
      </c>
      <c r="B6" s="224" t="s">
        <v>449</v>
      </c>
      <c r="C6" s="225"/>
    </row>
    <row r="7" spans="1:24" ht="14.4" customHeight="1" x14ac:dyDescent="0.3">
      <c r="A7" s="218" t="s">
        <v>53</v>
      </c>
      <c r="B7" s="219" t="s">
        <v>601</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451</v>
      </c>
      <c r="C12" s="34" t="s">
        <v>33</v>
      </c>
      <c r="D12" s="11">
        <v>1</v>
      </c>
      <c r="Q12" s="66">
        <f>(IF($B12="","0",VLOOKUP($B12,Biomass_pool_output_Field_modul!$A$3:$G$100,7,FALSE)))</f>
        <v>220</v>
      </c>
      <c r="R12" s="55"/>
      <c r="S12" s="34">
        <f>(IF($B12="","0",VLOOKUP($B12,Biomass_pool_output_Field_modul!$A$3:$F$100,2,FALSE)))*D12</f>
        <v>450</v>
      </c>
      <c r="T12" s="34">
        <f>(IF($B12="","0",VLOOKUP($B12,Biomass_pool_output_Field_modul!$A$3:$F$100,3,FALSE)))*D12</f>
        <v>9.44</v>
      </c>
      <c r="U12" s="34">
        <f>(IF($B12="","0",VLOOKUP($B12,Biomass_pool_output_Field_modul!$A$3:$F$100,4,FALSE)))*D12</f>
        <v>1.7</v>
      </c>
      <c r="V12" s="34">
        <f>(IF($B12="","0",VLOOKUP($B12,Biomass_pool_output_Field_modul!$A$3:$F$100,5,FALSE)))*D12</f>
        <v>21</v>
      </c>
      <c r="W12" s="34">
        <f>(IF($B12="","0",VLOOKUP($B12,Biomass_pool_output_Field_modul!$A$3:$F$100,6,FALSE)))*D12</f>
        <v>17.399999999999999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220</v>
      </c>
      <c r="R20" s="55"/>
      <c r="S20" s="34">
        <f>SUM(S12:S18)</f>
        <v>450</v>
      </c>
      <c r="T20" s="34">
        <f>SUM(T12:T18)</f>
        <v>9.44</v>
      </c>
      <c r="U20" s="34">
        <f>SUM(U12:U18)</f>
        <v>1.7</v>
      </c>
      <c r="V20" s="34">
        <f t="shared" ref="V20:W20" si="0">SUM(V12:V18)</f>
        <v>21</v>
      </c>
      <c r="W20" s="34">
        <f t="shared" si="0"/>
        <v>17.399999999999999</v>
      </c>
      <c r="BB20" t="str">
        <f>A4</f>
        <v>ID-nummer</v>
      </c>
      <c r="BC20" t="str">
        <f>B4</f>
        <v>10a</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Sbeet_factory_org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t="str">
        <f t="shared" ref="AZ22:AZ85" si="1">$BC$20</f>
        <v>10a</v>
      </c>
      <c r="BA22" t="str">
        <f t="shared" ref="BA22:BA85" si="2">$BC$21</f>
        <v>Sbeet_factory_org</v>
      </c>
      <c r="BB22" t="s">
        <v>73</v>
      </c>
      <c r="BC22" t="str">
        <f t="shared" ref="BC22" si="3">$B$12</f>
        <v>Sugar_beets_factory_org</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t="str">
        <f t="shared" si="1"/>
        <v>10a</v>
      </c>
      <c r="BA23" t="str">
        <f t="shared" si="2"/>
        <v>Sbeet_factory_org</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t="str">
        <f t="shared" si="1"/>
        <v>10a</v>
      </c>
      <c r="BA24" t="str">
        <f t="shared" si="2"/>
        <v>Sbeet_factory_org</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t="str">
        <f t="shared" si="1"/>
        <v>10a</v>
      </c>
      <c r="BA25" t="str">
        <f t="shared" si="2"/>
        <v>Sbeet_factory_org</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t="str">
        <f t="shared" si="1"/>
        <v>10a</v>
      </c>
      <c r="BA26" t="str">
        <f t="shared" si="2"/>
        <v>Sbeet_factory_org</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t="str">
        <f t="shared" si="1"/>
        <v>10a</v>
      </c>
      <c r="BA27" t="str">
        <f t="shared" si="2"/>
        <v>Sbeet_factory_org</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t="str">
        <f t="shared" si="1"/>
        <v>10a</v>
      </c>
      <c r="BA28" t="str">
        <f t="shared" si="2"/>
        <v>Sbeet_factory_org</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t="str">
        <f t="shared" si="1"/>
        <v>10a</v>
      </c>
      <c r="BA29" t="str">
        <f t="shared" si="2"/>
        <v>Sbeet_factory_org</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t="str">
        <f t="shared" si="1"/>
        <v>10a</v>
      </c>
      <c r="BA30" t="str">
        <f t="shared" si="2"/>
        <v>Sbeet_factory_org</v>
      </c>
      <c r="BB30" t="s">
        <v>171</v>
      </c>
      <c r="BC30">
        <f>$B$24</f>
        <v>0</v>
      </c>
      <c r="BD30" t="str">
        <f t="shared" ref="BD30:BD35" si="17">C23</f>
        <v>Kg</v>
      </c>
      <c r="BE30" s="81">
        <f t="shared" ref="BE30:BE35" si="18">O23</f>
        <v>0</v>
      </c>
    </row>
    <row r="31" spans="1:57" x14ac:dyDescent="0.3">
      <c r="Y31" s="68"/>
      <c r="Z31" s="68"/>
      <c r="AA31" s="68"/>
      <c r="AB31" s="68"/>
      <c r="AC31" s="68"/>
      <c r="AS31" s="81"/>
      <c r="AZ31" t="str">
        <f t="shared" si="1"/>
        <v>10a</v>
      </c>
      <c r="BA31" t="str">
        <f t="shared" si="2"/>
        <v>Sbeet_factory_org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t="str">
        <f t="shared" si="1"/>
        <v>10a</v>
      </c>
      <c r="BA32" t="str">
        <f t="shared" si="2"/>
        <v>Sbeet_factory_org</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t="str">
        <f t="shared" si="1"/>
        <v>10a</v>
      </c>
      <c r="BA33" t="str">
        <f t="shared" si="2"/>
        <v>Sbeet_factory_org</v>
      </c>
      <c r="BB33" t="s">
        <v>171</v>
      </c>
      <c r="BC33">
        <f>$B$27</f>
        <v>0</v>
      </c>
      <c r="BD33" t="str">
        <f t="shared" si="17"/>
        <v>Kg</v>
      </c>
      <c r="BE33" s="81">
        <f t="shared" si="18"/>
        <v>0</v>
      </c>
    </row>
    <row r="34" spans="1:57" x14ac:dyDescent="0.3">
      <c r="A34" s="23" t="s">
        <v>153</v>
      </c>
      <c r="B34" s="24" t="s">
        <v>443</v>
      </c>
      <c r="C34" s="34" t="s">
        <v>33</v>
      </c>
      <c r="D34" s="65">
        <v>0.73180000000000001</v>
      </c>
      <c r="E34" s="34" t="str">
        <f>IF(B34="","",VLOOKUP(B34,'Processed products'!$AJ$5:$AM$239,2,FALSE))</f>
        <v>White_sugar_org</v>
      </c>
      <c r="F34" s="34" t="str">
        <f>IF(B34="","",VLOOKUP(B34,'Processed products'!$AJ$5:$AM$239,3,FALSE))</f>
        <v>Sugar</v>
      </c>
      <c r="G34" s="34" t="str">
        <f>IF(B34="","",VLOOKUP(B34,'Processed products'!$AJ$5:$AM$239,4,FALSE))</f>
        <v>Exit_model</v>
      </c>
      <c r="I34" s="65">
        <v>0.73180000000000001</v>
      </c>
      <c r="J34" s="76">
        <v>0</v>
      </c>
      <c r="K34" s="76">
        <v>4.304705882352941E-4</v>
      </c>
      <c r="L34" s="76">
        <v>6.96952380952381E-4</v>
      </c>
      <c r="M34" s="65">
        <v>0.73180000000000001</v>
      </c>
      <c r="O34" s="64">
        <f t="shared" si="20"/>
        <v>0.73180000000000001</v>
      </c>
      <c r="P34" s="59"/>
      <c r="Q34" s="66">
        <f>(IF($B34="","",VLOOKUP($B34,'Processed products'!AJ5:AN239,5,FALSE)))</f>
        <v>1000</v>
      </c>
      <c r="AK34" s="42">
        <f>IF($D34="","",(S20*I34))</f>
        <v>329.31</v>
      </c>
      <c r="AL34" s="42">
        <f>IF($D34="","",(T20*J34))</f>
        <v>0</v>
      </c>
      <c r="AM34" s="42">
        <f>IF($D34="","",(U20*K34))</f>
        <v>7.317999999999999E-4</v>
      </c>
      <c r="AN34" s="42">
        <f>IF($D34="","",(V20*L34))</f>
        <v>1.4636000000000001E-2</v>
      </c>
      <c r="AO34" s="42">
        <f>IF($D34="","",(W20*M34))</f>
        <v>12.733319999999999</v>
      </c>
      <c r="AQ34" s="62">
        <f t="shared" si="21"/>
        <v>450</v>
      </c>
      <c r="AR34" s="62">
        <f t="shared" si="21"/>
        <v>0</v>
      </c>
      <c r="AS34" s="62">
        <f t="shared" si="21"/>
        <v>9.999999999999998E-4</v>
      </c>
      <c r="AT34" s="62">
        <f t="shared" si="21"/>
        <v>0.02</v>
      </c>
      <c r="AU34" s="62">
        <f t="shared" si="21"/>
        <v>17.399999999999999</v>
      </c>
      <c r="AZ34" t="str">
        <f t="shared" si="1"/>
        <v>10a</v>
      </c>
      <c r="BA34" t="str">
        <f t="shared" si="2"/>
        <v>Sbeet_factory_org</v>
      </c>
      <c r="BB34" t="s">
        <v>171</v>
      </c>
      <c r="BC34">
        <f>$B$28</f>
        <v>0</v>
      </c>
      <c r="BD34" t="str">
        <f t="shared" si="17"/>
        <v>Kg</v>
      </c>
      <c r="BE34" s="81">
        <f t="shared" si="18"/>
        <v>0</v>
      </c>
    </row>
    <row r="35" spans="1:57" ht="15" thickBot="1" x14ac:dyDescent="0.35">
      <c r="A35" s="23" t="s">
        <v>154</v>
      </c>
      <c r="B35" s="24" t="s">
        <v>510</v>
      </c>
      <c r="C35" s="34" t="s">
        <v>33</v>
      </c>
      <c r="D35" s="65">
        <v>4.3200000000000002E-2</v>
      </c>
      <c r="E35" s="34" t="str">
        <f>IF(B35="","",VLOOKUP(B35,'Processed products'!$AJ$5:$AM$239,2,FALSE))</f>
        <v>Molasses1_org</v>
      </c>
      <c r="F35" s="34" t="str">
        <f>IF(B35="","",VLOOKUP(B35,'Processed products'!$AJ$5:$AM$239,3,FALSE))</f>
        <v>Sugar</v>
      </c>
      <c r="G35" s="34" t="str">
        <f>IF(B35="","",VLOOKUP(B35,'Processed products'!$AJ$5:$AM$239,4,FALSE))</f>
        <v>Exit_model</v>
      </c>
      <c r="I35" s="65">
        <v>4.3200000000000002E-2</v>
      </c>
      <c r="J35" s="76">
        <v>9.5189999999999997E-2</v>
      </c>
      <c r="K35" s="76">
        <v>1.0160000000000001E-2</v>
      </c>
      <c r="L35" s="76">
        <v>5.7600000000000005E-2</v>
      </c>
      <c r="M35" s="65">
        <v>4.3200000000000002E-2</v>
      </c>
      <c r="O35" s="64">
        <f t="shared" si="20"/>
        <v>4.3200000000000002E-2</v>
      </c>
      <c r="P35" s="59"/>
      <c r="Q35" s="66">
        <f>(IF($B35="","",VLOOKUP($B35,'Processed products'!AJ6:AN240,5,FALSE)))</f>
        <v>740</v>
      </c>
      <c r="AK35" s="42">
        <f>IF($D35="","",(S20*I35))</f>
        <v>19.440000000000001</v>
      </c>
      <c r="AL35" s="42">
        <f>IF($D35="","",(T20*J35))</f>
        <v>0.89859359999999988</v>
      </c>
      <c r="AM35" s="42">
        <f>IF($D35="","",(U20*K35))</f>
        <v>1.7271999999999999E-2</v>
      </c>
      <c r="AN35" s="42">
        <f>IF($D35="","",(V20*L35))</f>
        <v>1.2096</v>
      </c>
      <c r="AO35" s="42">
        <f>IF($D35="","",(W20*M35))</f>
        <v>0.75168000000000001</v>
      </c>
      <c r="AQ35" s="62">
        <f t="shared" si="21"/>
        <v>450</v>
      </c>
      <c r="AR35" s="62">
        <f t="shared" si="21"/>
        <v>20.800777777777771</v>
      </c>
      <c r="AS35" s="62">
        <f t="shared" si="21"/>
        <v>0.39981481481481473</v>
      </c>
      <c r="AT35" s="62">
        <f t="shared" si="21"/>
        <v>27.999999999999996</v>
      </c>
      <c r="AU35" s="62">
        <f t="shared" si="21"/>
        <v>17.399999999999999</v>
      </c>
      <c r="AZ35" t="str">
        <f t="shared" si="1"/>
        <v>10a</v>
      </c>
      <c r="BA35" t="str">
        <f t="shared" si="2"/>
        <v>Sbeet_factory_org</v>
      </c>
      <c r="BB35" t="s">
        <v>171</v>
      </c>
      <c r="BC35">
        <f>$B$29</f>
        <v>0</v>
      </c>
      <c r="BD35" t="str">
        <f t="shared" si="17"/>
        <v>Kg</v>
      </c>
      <c r="BE35" s="81">
        <f t="shared" si="18"/>
        <v>0</v>
      </c>
    </row>
    <row r="36" spans="1:57" ht="16.2" thickBot="1" x14ac:dyDescent="0.35">
      <c r="A36" s="23" t="s">
        <v>155</v>
      </c>
      <c r="B36" s="24" t="s">
        <v>511</v>
      </c>
      <c r="C36" s="34" t="s">
        <v>33</v>
      </c>
      <c r="D36" s="65">
        <v>4.3200000000000002E-2</v>
      </c>
      <c r="E36" s="34" t="str">
        <f>IF(B36="","",VLOOKUP(B36,'Processed products'!$AJ$5:$AM$239,2,FALSE))</f>
        <v>Grain_org</v>
      </c>
      <c r="F36" s="34" t="str">
        <f>IF(B36="","",VLOOKUP(B36,'Processed products'!$AJ$5:$AM$239,3,FALSE))</f>
        <v>Grain_crop</v>
      </c>
      <c r="G36" s="34" t="str">
        <f>IF(B36="","",VLOOKUP(B36,'Processed products'!$AJ$5:$AM$239,4,FALSE))</f>
        <v>Kerne</v>
      </c>
      <c r="I36" s="65">
        <v>4.3200000000000002E-2</v>
      </c>
      <c r="J36" s="76">
        <v>9.5189999999999997E-2</v>
      </c>
      <c r="K36" s="76">
        <v>1.0160000000000001E-2</v>
      </c>
      <c r="L36" s="76">
        <v>5.7600000000000005E-2</v>
      </c>
      <c r="M36" s="65">
        <v>4.3200000000000002E-2</v>
      </c>
      <c r="O36" s="64">
        <f t="shared" si="20"/>
        <v>4.3200000000000002E-2</v>
      </c>
      <c r="P36" s="59"/>
      <c r="Q36" s="66">
        <f>(IF($B36="","",VLOOKUP($B36,'Processed products'!AJ7:AN241,5,FALSE)))</f>
        <v>740</v>
      </c>
      <c r="S36" s="98" t="s">
        <v>236</v>
      </c>
      <c r="T36" s="99"/>
      <c r="U36" s="99"/>
      <c r="V36" s="99"/>
      <c r="W36" s="99"/>
      <c r="X36" s="99"/>
      <c r="Y36" s="99"/>
      <c r="Z36" s="99"/>
      <c r="AA36" s="99"/>
      <c r="AB36" s="99"/>
      <c r="AC36" s="99"/>
      <c r="AD36" s="100"/>
      <c r="AK36" s="42">
        <f>IF($D36="","",(S20*I36))</f>
        <v>19.440000000000001</v>
      </c>
      <c r="AL36" s="42">
        <f>IF($D36="","",(T20*J36))</f>
        <v>0.89859359999999988</v>
      </c>
      <c r="AM36" s="42">
        <f>IF($D36="","",(U20*K36))</f>
        <v>1.7271999999999999E-2</v>
      </c>
      <c r="AN36" s="42">
        <f>IF($D36="","",(V20*L36))</f>
        <v>1.2096</v>
      </c>
      <c r="AO36" s="42">
        <f>IF($D36="","",(W20*M36))</f>
        <v>0.75168000000000001</v>
      </c>
      <c r="AQ36" s="62">
        <f t="shared" si="21"/>
        <v>450</v>
      </c>
      <c r="AR36" s="62">
        <f t="shared" si="21"/>
        <v>20.800777777777771</v>
      </c>
      <c r="AS36" s="62">
        <f t="shared" si="21"/>
        <v>0.39981481481481473</v>
      </c>
      <c r="AT36" s="62">
        <f t="shared" si="21"/>
        <v>27.999999999999996</v>
      </c>
      <c r="AU36" s="62">
        <f t="shared" si="21"/>
        <v>17.399999999999999</v>
      </c>
      <c r="AZ36" t="str">
        <f t="shared" si="1"/>
        <v>10a</v>
      </c>
      <c r="BA36" t="str">
        <f t="shared" si="2"/>
        <v>Sbeet_factory_org</v>
      </c>
      <c r="BB36" t="s">
        <v>172</v>
      </c>
      <c r="BC36">
        <f t="shared" ref="BC36:BC41" si="22">$B$33</f>
        <v>0</v>
      </c>
      <c r="BD36" t="str">
        <f>C33</f>
        <v>Kg</v>
      </c>
      <c r="BE36" s="81">
        <f>O33</f>
        <v>0</v>
      </c>
    </row>
    <row r="37" spans="1:57" ht="15.6" x14ac:dyDescent="0.3">
      <c r="A37" s="23" t="s">
        <v>156</v>
      </c>
      <c r="B37" s="24" t="s">
        <v>445</v>
      </c>
      <c r="C37" s="34" t="s">
        <v>33</v>
      </c>
      <c r="D37" s="65">
        <v>0.14269999999999999</v>
      </c>
      <c r="E37" s="34" t="str">
        <f>IF(B37="","",VLOOKUP(B37,'Processed products'!$AJ$5:$AM$239,2,FALSE))</f>
        <v>Grain_org</v>
      </c>
      <c r="F37" s="34" t="str">
        <f>IF(B37="","",VLOOKUP(B37,'Processed products'!$AJ$5:$AM$239,3,FALSE))</f>
        <v>Grain_crop</v>
      </c>
      <c r="G37" s="34" t="str">
        <f>IF(B37="","",VLOOKUP(B37,'Processed products'!$AJ$5:$AM$239,4,FALSE))</f>
        <v>Kerne</v>
      </c>
      <c r="I37" s="65">
        <v>0.14269999999999999</v>
      </c>
      <c r="J37" s="76">
        <v>0.23218983050847461</v>
      </c>
      <c r="K37" s="76">
        <v>8.3941176470588241E-2</v>
      </c>
      <c r="L37" s="76">
        <v>2.446285714285714E-2</v>
      </c>
      <c r="M37" s="65">
        <v>0.14269999999999999</v>
      </c>
      <c r="O37" s="64">
        <f t="shared" si="20"/>
        <v>0.14269999999999999</v>
      </c>
      <c r="P37" s="59"/>
      <c r="Q37" s="66">
        <f>(IF($B37="","",VLOOKUP($B37,'Processed products'!AJ8:AN242,5,FALSE)))</f>
        <v>960</v>
      </c>
      <c r="S37" s="231" t="s">
        <v>62</v>
      </c>
      <c r="T37" s="232"/>
      <c r="U37" s="233"/>
      <c r="V37" s="231" t="s">
        <v>63</v>
      </c>
      <c r="W37" s="232"/>
      <c r="X37" s="232"/>
      <c r="Y37" s="232"/>
      <c r="Z37" s="233"/>
      <c r="AA37" s="220" t="s">
        <v>64</v>
      </c>
      <c r="AB37" s="221"/>
      <c r="AC37" s="220" t="s">
        <v>65</v>
      </c>
      <c r="AD37" s="221"/>
      <c r="AK37" s="42">
        <f>IF($D37="","",(S20*I37))</f>
        <v>64.215000000000003</v>
      </c>
      <c r="AL37" s="42">
        <f>IF($D37="","",(T20*J37))</f>
        <v>2.191872</v>
      </c>
      <c r="AM37" s="42">
        <f>IF($D37="","",(U20*K37))</f>
        <v>0.14269999999999999</v>
      </c>
      <c r="AN37" s="42">
        <f>IF($D37="","",(V20*L37))</f>
        <v>0.51371999999999995</v>
      </c>
      <c r="AO37" s="42">
        <f>IF($D37="","",(W20*M37))</f>
        <v>2.4829799999999995</v>
      </c>
      <c r="AQ37" s="62">
        <f t="shared" si="21"/>
        <v>450.00000000000006</v>
      </c>
      <c r="AR37" s="62">
        <f t="shared" si="21"/>
        <v>15.360000000000001</v>
      </c>
      <c r="AS37" s="62">
        <f t="shared" si="21"/>
        <v>1</v>
      </c>
      <c r="AT37" s="62">
        <f t="shared" si="21"/>
        <v>3.6</v>
      </c>
      <c r="AU37" s="62">
        <f t="shared" si="21"/>
        <v>17.399999999999999</v>
      </c>
      <c r="AZ37" t="str">
        <f t="shared" si="1"/>
        <v>10a</v>
      </c>
      <c r="BA37" t="str">
        <f t="shared" si="2"/>
        <v>Sbeet_factory_org</v>
      </c>
      <c r="BB37" t="s">
        <v>172</v>
      </c>
      <c r="BC37">
        <f t="shared" si="22"/>
        <v>0</v>
      </c>
      <c r="BD37" t="str">
        <f>$AQ$22</f>
        <v>C g/kg</v>
      </c>
      <c r="BE37" s="40" t="str">
        <f>AQ33</f>
        <v/>
      </c>
    </row>
    <row r="38" spans="1:57" x14ac:dyDescent="0.3">
      <c r="A38" s="23" t="s">
        <v>191</v>
      </c>
      <c r="B38" s="24" t="s">
        <v>609</v>
      </c>
      <c r="C38" s="34" t="s">
        <v>33</v>
      </c>
      <c r="D38" s="65">
        <v>5.1000000000000004E-3</v>
      </c>
      <c r="E38" s="34" t="str">
        <f>IF(B38="","",VLOOKUP(B38,'Processed products'!$AJ$5:$AM$239,2,FALSE))</f>
        <v>Carbokalk_nokalk_beet_org</v>
      </c>
      <c r="F38" s="34" t="str">
        <f>IF(B38="","",VLOOKUP(B38,'Processed products'!$AJ$5:$AM$239,3,FALSE))</f>
        <v>Plant_organic_ferti_org</v>
      </c>
      <c r="G38" s="34" t="str">
        <f>IF(B38="","",VLOOKUP(B38,'Processed products'!$AJ$5:$AM$239,4,FALSE))</f>
        <v>Field_application</v>
      </c>
      <c r="I38" s="65">
        <v>5.1000000000000004E-3</v>
      </c>
      <c r="J38" s="76">
        <v>0.12711864406779663</v>
      </c>
      <c r="K38" s="76">
        <v>0.80213903743315507</v>
      </c>
      <c r="L38" s="76">
        <v>7.7922077922077913E-3</v>
      </c>
      <c r="M38" s="65">
        <v>5.1000000000000004E-3</v>
      </c>
      <c r="O38" s="64">
        <f>D38*$D$20</f>
        <v>5.1000000000000004E-3</v>
      </c>
      <c r="P38" s="59"/>
      <c r="Q38" s="66">
        <f>(IF($B38="","",VLOOKUP($B38,'Processed products'!AJ9:AN243,5,FALSE)))</f>
        <v>300</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f>IF($D38="","",(S20*I38))</f>
        <v>2.2950000000000004</v>
      </c>
      <c r="AL38" s="42">
        <f>IF($D38="","",(T20*J38))</f>
        <v>1.2000000000000002</v>
      </c>
      <c r="AM38" s="42">
        <f>IF($D38="","",(U20*K38))</f>
        <v>1.3636363636363635</v>
      </c>
      <c r="AN38" s="42">
        <f>IF($D38="","",(V20*L38))</f>
        <v>0.16363636363636361</v>
      </c>
      <c r="AO38" s="42">
        <f>IF($D38="","",(W20*M38))</f>
        <v>8.8739999999999999E-2</v>
      </c>
      <c r="AQ38" s="62">
        <f t="shared" si="21"/>
        <v>450.00000000000006</v>
      </c>
      <c r="AR38" s="62">
        <f t="shared" si="21"/>
        <v>235.29411764705884</v>
      </c>
      <c r="AS38" s="62">
        <f t="shared" si="21"/>
        <v>267.37967914438497</v>
      </c>
      <c r="AT38" s="62">
        <f t="shared" si="21"/>
        <v>32.085561497326196</v>
      </c>
      <c r="AU38" s="62">
        <f t="shared" si="21"/>
        <v>17.399999999999999</v>
      </c>
      <c r="AZ38" t="str">
        <f t="shared" si="1"/>
        <v>10a</v>
      </c>
      <c r="BA38" t="str">
        <f t="shared" si="2"/>
        <v>Sbeet_factory_org</v>
      </c>
      <c r="BB38" t="s">
        <v>172</v>
      </c>
      <c r="BC38">
        <f t="shared" si="22"/>
        <v>0</v>
      </c>
      <c r="BD38" t="str">
        <f>$AR$22</f>
        <v>N g/kg</v>
      </c>
      <c r="BE38" s="40" t="str">
        <f>AR33</f>
        <v/>
      </c>
    </row>
    <row r="39" spans="1:57" x14ac:dyDescent="0.3">
      <c r="A39" s="23" t="s">
        <v>125</v>
      </c>
      <c r="B39" s="90" t="s">
        <v>192</v>
      </c>
      <c r="C39" s="34" t="s">
        <v>33</v>
      </c>
      <c r="D39" s="65">
        <v>3.4000000000000002E-2</v>
      </c>
      <c r="E39" s="34" t="s">
        <v>205</v>
      </c>
      <c r="F39" s="34" t="s">
        <v>205</v>
      </c>
      <c r="G39" s="34" t="s">
        <v>205</v>
      </c>
      <c r="I39" s="76">
        <v>3.3999999999999919E-2</v>
      </c>
      <c r="J39" s="76">
        <v>0.45031152542372876</v>
      </c>
      <c r="K39" s="76">
        <v>9.3169315508021433E-2</v>
      </c>
      <c r="L39" s="76">
        <v>0.85184798268398265</v>
      </c>
      <c r="M39" s="76">
        <v>3.3999999999999919E-2</v>
      </c>
      <c r="O39" s="64">
        <f>D39*$D$20</f>
        <v>3.4000000000000002E-2</v>
      </c>
      <c r="P39" s="59"/>
      <c r="Q39" s="91" t="s">
        <v>129</v>
      </c>
      <c r="S39" s="95">
        <v>100</v>
      </c>
      <c r="T39" s="96">
        <v>0</v>
      </c>
      <c r="U39" s="97">
        <v>0</v>
      </c>
      <c r="V39" s="95">
        <v>0</v>
      </c>
      <c r="W39" s="96">
        <v>10</v>
      </c>
      <c r="X39" s="96">
        <v>90</v>
      </c>
      <c r="Y39" s="96">
        <v>0</v>
      </c>
      <c r="Z39" s="97">
        <v>0</v>
      </c>
      <c r="AA39" s="95">
        <v>0</v>
      </c>
      <c r="AB39" s="97">
        <v>100</v>
      </c>
      <c r="AC39" s="95">
        <v>0</v>
      </c>
      <c r="AD39" s="97">
        <v>100</v>
      </c>
      <c r="AK39" s="42">
        <f>IF($D39="","",(S20*I39))</f>
        <v>15.299999999999963</v>
      </c>
      <c r="AL39" s="42">
        <f>IF($D39="","",(T20*J39))</f>
        <v>4.2509407999999995</v>
      </c>
      <c r="AM39" s="42">
        <f>IF($D39="","",(U20*K39))</f>
        <v>0.15838783636363643</v>
      </c>
      <c r="AN39" s="42">
        <f>IF($D39="","",(V20*L39))</f>
        <v>17.888807636363637</v>
      </c>
      <c r="AO39" s="42">
        <f>IF($D39="","",(W20*M39))</f>
        <v>0.59159999999999857</v>
      </c>
      <c r="AQ39" s="62">
        <f t="shared" si="21"/>
        <v>449.99999999999892</v>
      </c>
      <c r="AR39" s="62">
        <f t="shared" si="21"/>
        <v>125.02767058823527</v>
      </c>
      <c r="AS39" s="62">
        <f t="shared" si="21"/>
        <v>4.658465775401071</v>
      </c>
      <c r="AT39" s="62">
        <f t="shared" si="21"/>
        <v>526.14140106951868</v>
      </c>
      <c r="AU39" s="62">
        <f t="shared" si="21"/>
        <v>17.399999999999956</v>
      </c>
      <c r="AZ39" t="str">
        <f t="shared" si="1"/>
        <v>10a</v>
      </c>
      <c r="BA39" t="str">
        <f t="shared" si="2"/>
        <v>Sbeet_factory_org</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449.99999999999994</v>
      </c>
      <c r="AL40" s="42">
        <f t="shared" ref="AL40:AO40" si="24">SUM(AL33:AL39)</f>
        <v>9.44</v>
      </c>
      <c r="AM40" s="42">
        <f t="shared" si="24"/>
        <v>1.7</v>
      </c>
      <c r="AN40" s="42">
        <f t="shared" si="24"/>
        <v>21</v>
      </c>
      <c r="AO40" s="42">
        <f t="shared" si="24"/>
        <v>17.399999999999999</v>
      </c>
      <c r="AZ40" t="str">
        <f t="shared" si="1"/>
        <v>10a</v>
      </c>
      <c r="BA40" t="str">
        <f t="shared" si="2"/>
        <v>Sbeet_factory_org</v>
      </c>
      <c r="BB40" t="s">
        <v>172</v>
      </c>
      <c r="BC40">
        <f t="shared" si="22"/>
        <v>0</v>
      </c>
      <c r="BD40" t="str">
        <f>$AT$22</f>
        <v>K g/kg</v>
      </c>
      <c r="BE40" s="40" t="str">
        <f>AT33</f>
        <v/>
      </c>
    </row>
    <row r="41" spans="1:57" x14ac:dyDescent="0.3">
      <c r="C41" s="31"/>
      <c r="H41" s="226" t="s">
        <v>166</v>
      </c>
      <c r="I41" s="226"/>
      <c r="AJ41" s="43" t="s">
        <v>60</v>
      </c>
      <c r="AK41" s="62">
        <f>AK30+AK40</f>
        <v>449.99999999999994</v>
      </c>
      <c r="AL41" s="62">
        <f>AL30+AL40</f>
        <v>9.44</v>
      </c>
      <c r="AM41" s="62">
        <f>AM30+AM40</f>
        <v>1.7</v>
      </c>
      <c r="AN41" s="62">
        <f>AN30+AN40</f>
        <v>21</v>
      </c>
      <c r="AO41" s="62">
        <f>AO30+AO40</f>
        <v>17.399999999999999</v>
      </c>
      <c r="AQ41" s="40"/>
      <c r="AZ41" t="str">
        <f t="shared" si="1"/>
        <v>10a</v>
      </c>
      <c r="BA41" t="str">
        <f t="shared" si="2"/>
        <v>Sbeet_factory_org</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t="str">
        <f t="shared" si="1"/>
        <v>10a</v>
      </c>
      <c r="BA42" t="str">
        <f t="shared" si="2"/>
        <v>Sbeet_factory_org</v>
      </c>
      <c r="BB42" t="s">
        <v>172</v>
      </c>
      <c r="BC42" t="str">
        <f>$B$34</f>
        <v>Beet_sugar_org</v>
      </c>
      <c r="BD42" t="str">
        <f>C34</f>
        <v>Kg</v>
      </c>
      <c r="BE42" s="81">
        <f>O34</f>
        <v>0.73180000000000001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t="str">
        <f t="shared" si="1"/>
        <v>10a</v>
      </c>
      <c r="BA43" t="str">
        <f t="shared" si="2"/>
        <v>Sbeet_factory_org</v>
      </c>
      <c r="BB43" t="s">
        <v>172</v>
      </c>
      <c r="BC43" t="str">
        <f t="shared" ref="BC43:BC47" si="25">$B$34</f>
        <v>Beet_sugar_org</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t="str">
        <f t="shared" si="1"/>
        <v>10a</v>
      </c>
      <c r="BA44" t="str">
        <f t="shared" si="2"/>
        <v>Sbeet_factory_org</v>
      </c>
      <c r="BB44" t="s">
        <v>172</v>
      </c>
      <c r="BC44" t="str">
        <f t="shared" si="25"/>
        <v>Beet_sugar_org</v>
      </c>
      <c r="BD44" t="str">
        <f>$AR$22</f>
        <v>N g/kg</v>
      </c>
      <c r="BE44" s="40">
        <f>AR34</f>
        <v>0</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t="str">
        <f t="shared" si="1"/>
        <v>10a</v>
      </c>
      <c r="BA45" t="str">
        <f t="shared" si="2"/>
        <v>Sbeet_factory_org</v>
      </c>
      <c r="BB45" t="s">
        <v>172</v>
      </c>
      <c r="BC45" t="str">
        <f t="shared" si="25"/>
        <v>Beet_sugar_org</v>
      </c>
      <c r="BD45" s="40" t="str">
        <f>$AS$22</f>
        <v>P g/kg</v>
      </c>
      <c r="BE45" s="40">
        <f>AS34</f>
        <v>9.999999999999998E-4</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t="str">
        <f t="shared" si="1"/>
        <v>10a</v>
      </c>
      <c r="BA46" t="str">
        <f t="shared" si="2"/>
        <v>Sbeet_factory_org</v>
      </c>
      <c r="BB46" t="s">
        <v>172</v>
      </c>
      <c r="BC46" t="str">
        <f t="shared" si="25"/>
        <v>Beet_sugar_org</v>
      </c>
      <c r="BD46" t="str">
        <f>$AT$22</f>
        <v>K g/kg</v>
      </c>
      <c r="BE46" s="40">
        <f>AT34</f>
        <v>0.02</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t="str">
        <f t="shared" si="1"/>
        <v>10a</v>
      </c>
      <c r="BA47" t="str">
        <f t="shared" si="2"/>
        <v>Sbeet_factory_org</v>
      </c>
      <c r="BB47" t="s">
        <v>172</v>
      </c>
      <c r="BC47" t="str">
        <f t="shared" si="25"/>
        <v>Beet_sugar_org</v>
      </c>
      <c r="BD47" t="str">
        <f>$AU$22</f>
        <v>BE MJ/kg</v>
      </c>
      <c r="BE47" s="40">
        <f>AU34</f>
        <v>17.399999999999999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t="str">
        <f t="shared" si="1"/>
        <v>10a</v>
      </c>
      <c r="BA48" t="str">
        <f t="shared" si="2"/>
        <v>Sbeet_factory_org</v>
      </c>
      <c r="BB48" t="s">
        <v>172</v>
      </c>
      <c r="BC48" t="str">
        <f>$B$35</f>
        <v>Beet_molasses1_org</v>
      </c>
      <c r="BD48" t="str">
        <f>C35</f>
        <v>Kg</v>
      </c>
      <c r="BE48" s="40">
        <f>O35</f>
        <v>4.3200000000000002E-2</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t="str">
        <f t="shared" si="1"/>
        <v>10a</v>
      </c>
      <c r="BA49" t="str">
        <f t="shared" si="2"/>
        <v>Sbeet_factory_org</v>
      </c>
      <c r="BB49" t="s">
        <v>172</v>
      </c>
      <c r="BC49" t="str">
        <f t="shared" ref="BC49:BC53" si="29">$B$35</f>
        <v>Beet_molasses1_org</v>
      </c>
      <c r="BD49" t="str">
        <f>$AQ$22</f>
        <v>C g/kg</v>
      </c>
      <c r="BE49" s="40">
        <f>AQ35</f>
        <v>450</v>
      </c>
    </row>
    <row r="50" spans="1:57" x14ac:dyDescent="0.3">
      <c r="A50" s="23" t="s">
        <v>54</v>
      </c>
      <c r="B50" s="30"/>
      <c r="D50" s="40"/>
      <c r="F50" s="40"/>
      <c r="H50" s="63">
        <f>SUM(H43:H49)</f>
        <v>0</v>
      </c>
      <c r="I50" s="63">
        <f>SUM(I43:I49)</f>
        <v>0</v>
      </c>
      <c r="AS50" s="40"/>
      <c r="AZ50" t="str">
        <f t="shared" si="1"/>
        <v>10a</v>
      </c>
      <c r="BA50" t="str">
        <f t="shared" si="2"/>
        <v>Sbeet_factory_org</v>
      </c>
      <c r="BB50" t="s">
        <v>172</v>
      </c>
      <c r="BC50" t="str">
        <f t="shared" si="29"/>
        <v>Beet_molasses1_org</v>
      </c>
      <c r="BD50" t="str">
        <f>$AR$22</f>
        <v>N g/kg</v>
      </c>
      <c r="BE50" s="40">
        <f>AR35</f>
        <v>20.800777777777771</v>
      </c>
    </row>
    <row r="51" spans="1:57" x14ac:dyDescent="0.3">
      <c r="AR51" s="40"/>
      <c r="AS51" s="40"/>
      <c r="AZ51" t="str">
        <f t="shared" si="1"/>
        <v>10a</v>
      </c>
      <c r="BA51" t="str">
        <f t="shared" si="2"/>
        <v>Sbeet_factory_org</v>
      </c>
      <c r="BB51" t="s">
        <v>172</v>
      </c>
      <c r="BC51" t="str">
        <f t="shared" si="29"/>
        <v>Beet_molasses1_org</v>
      </c>
      <c r="BD51" s="40" t="str">
        <f>$AS$22</f>
        <v>P g/kg</v>
      </c>
      <c r="BE51" s="40">
        <f>AS35</f>
        <v>0.39981481481481473</v>
      </c>
    </row>
    <row r="52" spans="1:57" ht="17.399999999999999" x14ac:dyDescent="0.3">
      <c r="A52" s="37" t="s">
        <v>119</v>
      </c>
      <c r="O52" s="37" t="s">
        <v>102</v>
      </c>
      <c r="P52" s="37"/>
      <c r="AS52" s="40"/>
      <c r="AZ52" t="str">
        <f t="shared" si="1"/>
        <v>10a</v>
      </c>
      <c r="BA52" t="str">
        <f t="shared" si="2"/>
        <v>Sbeet_factory_org</v>
      </c>
      <c r="BB52" t="s">
        <v>172</v>
      </c>
      <c r="BC52" t="str">
        <f t="shared" si="29"/>
        <v>Beet_molasses1_org</v>
      </c>
      <c r="BD52" t="str">
        <f>$AT$22</f>
        <v>K g/kg</v>
      </c>
      <c r="BE52" s="40">
        <f>AT35</f>
        <v>27.999999999999996</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t="str">
        <f t="shared" si="1"/>
        <v>10a</v>
      </c>
      <c r="BA53" t="str">
        <f t="shared" si="2"/>
        <v>Sbeet_factory_org</v>
      </c>
      <c r="BB53" t="s">
        <v>172</v>
      </c>
      <c r="BC53" t="str">
        <f t="shared" si="29"/>
        <v>Beet_molasses1_org</v>
      </c>
      <c r="BD53" t="str">
        <f>$AU$22</f>
        <v>BE MJ/kg</v>
      </c>
      <c r="BE53" s="40">
        <f>AU35</f>
        <v>17.399999999999999</v>
      </c>
    </row>
    <row r="54" spans="1:57" x14ac:dyDescent="0.3">
      <c r="A54" s="23" t="s">
        <v>34</v>
      </c>
      <c r="B54" s="49" t="s">
        <v>451</v>
      </c>
      <c r="C54" s="24">
        <v>70</v>
      </c>
      <c r="D54" s="16" t="s">
        <v>240</v>
      </c>
      <c r="E54" s="16" t="s">
        <v>87</v>
      </c>
      <c r="F54" s="10">
        <v>100</v>
      </c>
      <c r="K54" s="63">
        <f>IF(B54="",0,((((VLOOKUP(B54,$B$12:$D$18,3,FALSE))/1000)*C54)/(VLOOKUP(B54,$B$12:$Q$18,16,FALSE)/1000))*(F54/100))</f>
        <v>0.31818181818181823</v>
      </c>
      <c r="L54" s="63">
        <f>IF(E54="Diesel",VLOOKUP(D54,Other_tabels!$Q$5:$T$13,2,FALSE)*K54,0)</f>
        <v>0</v>
      </c>
      <c r="O54" s="36" t="str">
        <f>Other_tabels!Q5</f>
        <v>Traktor</v>
      </c>
      <c r="P54" s="55"/>
      <c r="Q54" s="63" cm="1">
        <f t="array" ref="Q54">SUMPRODUCT(($D$54:$D$67=O54)*$L$54:$L$67)</f>
        <v>2.7272727272727275E-3</v>
      </c>
      <c r="R54" s="63">
        <f t="shared" ref="R54:R62" si="30">IF(O54="","0",SUMPRODUCT(($D$54:$D$67=O54)*$K$54:$K$67))</f>
        <v>1.3636363636363637E-2</v>
      </c>
      <c r="S54" s="63">
        <f>IF(O54="Traktor",0,(R54*VLOOKUP(O54,Other_tabels!Q5:T13,2,FALSE))/1000)</f>
        <v>0</v>
      </c>
      <c r="AR54" s="81"/>
      <c r="AS54" s="40"/>
      <c r="AZ54" t="str">
        <f t="shared" si="1"/>
        <v>10a</v>
      </c>
      <c r="BA54" t="str">
        <f t="shared" si="2"/>
        <v>Sbeet_factory_org</v>
      </c>
      <c r="BB54" t="s">
        <v>172</v>
      </c>
      <c r="BC54" t="str">
        <f>$B$36</f>
        <v>Beet_molasses2_org</v>
      </c>
      <c r="BD54" s="81" t="str">
        <f>C36</f>
        <v>Kg</v>
      </c>
      <c r="BE54" s="40">
        <f>O36</f>
        <v>4.3200000000000002E-2</v>
      </c>
    </row>
    <row r="55" spans="1:57" x14ac:dyDescent="0.3">
      <c r="A55" s="23" t="s">
        <v>35</v>
      </c>
      <c r="B55" s="49" t="s">
        <v>451</v>
      </c>
      <c r="C55" s="24">
        <v>3</v>
      </c>
      <c r="D55" s="16" t="s">
        <v>48</v>
      </c>
      <c r="E55" s="16" t="s">
        <v>16</v>
      </c>
      <c r="F55" s="10">
        <v>100</v>
      </c>
      <c r="K55" s="63">
        <f t="shared" ref="K55:K67" si="31">IF(B55="",0,((((VLOOKUP(B55,$B$12:$D$18,3,FALSE))/1000)*C55)/(VLOOKUP(B55,$B$12:$Q$18,16,FALSE)/1000))*(F55/100))</f>
        <v>1.3636363636363637E-2</v>
      </c>
      <c r="L55" s="63">
        <f>IF(E55="Diesel",VLOOKUP(D55,Other_tabels!$Q$5:$T$13,2,FALSE)*K55,0)</f>
        <v>2.7272727272727275E-3</v>
      </c>
      <c r="O55" s="36" t="str">
        <f>Other_tabels!Q6</f>
        <v>Lastbil &gt; 20 T</v>
      </c>
      <c r="P55" s="55"/>
      <c r="Q55" s="63" cm="1">
        <f t="array" ref="Q55">SUMPRODUCT(($D$54:$D$67=O55)*$L$54:$L$67)</f>
        <v>0</v>
      </c>
      <c r="R55" s="63">
        <f t="shared" si="30"/>
        <v>0.31818181818181823</v>
      </c>
      <c r="S55" s="63">
        <f>IF(O55="Traktor",0,(R55*VLOOKUP(O55,Other_tabels!Q6:T14,2,FALSE))/1000)</f>
        <v>3.1818181818181822E-2</v>
      </c>
      <c r="AS55" s="40"/>
      <c r="AZ55" t="str">
        <f t="shared" si="1"/>
        <v>10a</v>
      </c>
      <c r="BA55" t="str">
        <f t="shared" si="2"/>
        <v>Sbeet_factory_org</v>
      </c>
      <c r="BB55" t="s">
        <v>172</v>
      </c>
      <c r="BC55" t="str">
        <f t="shared" ref="BC55:BC59" si="32">$B$36</f>
        <v>Beet_molasses2_org</v>
      </c>
      <c r="BD55" t="str">
        <f>$AQ$22</f>
        <v>C g/kg</v>
      </c>
      <c r="BE55" s="40">
        <f>AQ36</f>
        <v>450</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t="str">
        <f t="shared" si="1"/>
        <v>10a</v>
      </c>
      <c r="BA56" t="str">
        <f t="shared" si="2"/>
        <v>Sbeet_factory_org</v>
      </c>
      <c r="BB56" t="s">
        <v>172</v>
      </c>
      <c r="BC56" t="str">
        <f t="shared" si="32"/>
        <v>Beet_molasses2_org</v>
      </c>
      <c r="BD56" t="str">
        <f>$AR$22</f>
        <v>N g/kg</v>
      </c>
      <c r="BE56" s="40">
        <f>AR36</f>
        <v>20.800777777777771</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t="str">
        <f t="shared" si="1"/>
        <v>10a</v>
      </c>
      <c r="BA57" t="str">
        <f t="shared" si="2"/>
        <v>Sbeet_factory_org</v>
      </c>
      <c r="BB57" t="s">
        <v>172</v>
      </c>
      <c r="BC57" t="str">
        <f t="shared" si="32"/>
        <v>Beet_molasses2_org</v>
      </c>
      <c r="BD57" s="40" t="str">
        <f>$AS$22</f>
        <v>P g/kg</v>
      </c>
      <c r="BE57" s="40">
        <f>AS36</f>
        <v>0.39981481481481473</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t="str">
        <f t="shared" si="1"/>
        <v>10a</v>
      </c>
      <c r="BA58" t="str">
        <f t="shared" si="2"/>
        <v>Sbeet_factory_org</v>
      </c>
      <c r="BB58" t="s">
        <v>172</v>
      </c>
      <c r="BC58" t="str">
        <f t="shared" si="32"/>
        <v>Beet_molasses2_org</v>
      </c>
      <c r="BD58" t="str">
        <f>$AT$22</f>
        <v>K g/kg</v>
      </c>
      <c r="BE58" s="40">
        <f>AT36</f>
        <v>27.999999999999996</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t="str">
        <f t="shared" si="1"/>
        <v>10a</v>
      </c>
      <c r="BA59" t="str">
        <f t="shared" si="2"/>
        <v>Sbeet_factory_org</v>
      </c>
      <c r="BB59" t="s">
        <v>172</v>
      </c>
      <c r="BC59" t="str">
        <f t="shared" si="32"/>
        <v>Beet_molasses2_org</v>
      </c>
      <c r="BD59" t="str">
        <f>$AU$22</f>
        <v>BE MJ/kg</v>
      </c>
      <c r="BE59" s="40">
        <f>AU36</f>
        <v>17.399999999999999</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t="str">
        <f t="shared" si="1"/>
        <v>10a</v>
      </c>
      <c r="BA60" t="str">
        <f t="shared" si="2"/>
        <v>Sbeet_factory_org</v>
      </c>
      <c r="BB60" t="s">
        <v>172</v>
      </c>
      <c r="BC60" t="str">
        <f>$B$37</f>
        <v>Beet_pulp_dried_org</v>
      </c>
      <c r="BD60" s="81" t="str">
        <f>C37</f>
        <v>Kg</v>
      </c>
      <c r="BE60" s="40">
        <f>O37</f>
        <v>0.14269999999999999</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t="str">
        <f t="shared" si="1"/>
        <v>10a</v>
      </c>
      <c r="BA61" t="str">
        <f t="shared" si="2"/>
        <v>Sbeet_factory_org</v>
      </c>
      <c r="BB61" t="s">
        <v>172</v>
      </c>
      <c r="BC61" t="str">
        <f t="shared" ref="BC61:BC65" si="33">$B$37</f>
        <v>Beet_pulp_dried_org</v>
      </c>
      <c r="BD61" t="str">
        <f>$AQ$22</f>
        <v>C g/kg</v>
      </c>
      <c r="BE61" s="40">
        <f>AQ37</f>
        <v>450.00000000000006</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t="str">
        <f t="shared" si="1"/>
        <v>10a</v>
      </c>
      <c r="BA62" t="str">
        <f t="shared" si="2"/>
        <v>Sbeet_factory_org</v>
      </c>
      <c r="BB62" t="s">
        <v>172</v>
      </c>
      <c r="BC62" t="str">
        <f t="shared" si="33"/>
        <v>Beet_pulp_dried_org</v>
      </c>
      <c r="BD62" t="str">
        <f>$AR$22</f>
        <v>N g/kg</v>
      </c>
      <c r="BE62" s="40">
        <f>AR37</f>
        <v>15.360000000000001</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2.7272727272727275E-3</v>
      </c>
      <c r="R63" s="72"/>
      <c r="S63" s="73">
        <f t="shared" ref="S63" si="34">SUM(S54:S62)</f>
        <v>3.1818181818181822E-2</v>
      </c>
      <c r="AR63" s="40"/>
      <c r="AS63" s="40"/>
      <c r="AZ63" t="str">
        <f t="shared" si="1"/>
        <v>10a</v>
      </c>
      <c r="BA63" t="str">
        <f t="shared" si="2"/>
        <v>Sbeet_factory_org</v>
      </c>
      <c r="BB63" t="s">
        <v>172</v>
      </c>
      <c r="BC63" t="str">
        <f>$B$37</f>
        <v>Beet_pulp_dried_org</v>
      </c>
      <c r="BD63" s="40" t="str">
        <f>$AS$22</f>
        <v>P g/kg</v>
      </c>
      <c r="BE63" s="40">
        <f>AS37</f>
        <v>1</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t="str">
        <f t="shared" si="1"/>
        <v>10a</v>
      </c>
      <c r="BA64" t="str">
        <f t="shared" si="2"/>
        <v>Sbeet_factory_org</v>
      </c>
      <c r="BB64" t="s">
        <v>172</v>
      </c>
      <c r="BC64" t="str">
        <f t="shared" si="33"/>
        <v>Beet_pulp_dried_org</v>
      </c>
      <c r="BD64" t="str">
        <f>$AT$22</f>
        <v>K g/kg</v>
      </c>
      <c r="BE64" s="40">
        <f>AT37</f>
        <v>3.6</v>
      </c>
    </row>
    <row r="65" spans="1:57" x14ac:dyDescent="0.3">
      <c r="A65" s="23" t="s">
        <v>81</v>
      </c>
      <c r="B65" s="49"/>
      <c r="C65" s="24"/>
      <c r="D65" s="16"/>
      <c r="E65" s="16"/>
      <c r="F65" s="10">
        <v>100</v>
      </c>
      <c r="K65" s="63">
        <f t="shared" si="31"/>
        <v>0</v>
      </c>
      <c r="L65" s="63">
        <f>IF(E65="Diesel",VLOOKUP(D65,Other_tabels!$Q$5:$T$13,2,FALSE)*K65,0)</f>
        <v>0</v>
      </c>
      <c r="AS65" s="40"/>
      <c r="AZ65" t="str">
        <f t="shared" si="1"/>
        <v>10a</v>
      </c>
      <c r="BA65" t="str">
        <f t="shared" si="2"/>
        <v>Sbeet_factory_org</v>
      </c>
      <c r="BB65" t="s">
        <v>172</v>
      </c>
      <c r="BC65" t="str">
        <f t="shared" si="33"/>
        <v>Beet_pulp_dried_org</v>
      </c>
      <c r="BD65" t="str">
        <f>$AU$22</f>
        <v>BE MJ/kg</v>
      </c>
      <c r="BE65" s="40">
        <f>AU37</f>
        <v>17.399999999999999</v>
      </c>
    </row>
    <row r="66" spans="1:57" x14ac:dyDescent="0.3">
      <c r="A66" s="23" t="s">
        <v>82</v>
      </c>
      <c r="B66" s="49"/>
      <c r="C66" s="24"/>
      <c r="D66" s="16"/>
      <c r="E66" s="16"/>
      <c r="F66" s="10">
        <v>100</v>
      </c>
      <c r="K66" s="63">
        <f t="shared" si="31"/>
        <v>0</v>
      </c>
      <c r="L66" s="63">
        <f>IF(E66="Diesel",VLOOKUP(D66,Other_tabels!$Q$5:$T$13,2,FALSE)*K66,0)</f>
        <v>0</v>
      </c>
      <c r="AS66" s="81"/>
      <c r="AZ66" t="str">
        <f t="shared" si="1"/>
        <v>10a</v>
      </c>
      <c r="BA66" t="str">
        <f t="shared" si="2"/>
        <v>Sbeet_factory_org</v>
      </c>
      <c r="BB66" t="s">
        <v>172</v>
      </c>
      <c r="BC66" t="str">
        <f>$B$38</f>
        <v>Beet_carbokalk_nokalk_org</v>
      </c>
      <c r="BD66" t="str">
        <f>C38</f>
        <v>Kg</v>
      </c>
      <c r="BE66" s="81">
        <f>O38</f>
        <v>5.1000000000000004E-3</v>
      </c>
    </row>
    <row r="67" spans="1:57" x14ac:dyDescent="0.3">
      <c r="A67" s="23" t="s">
        <v>83</v>
      </c>
      <c r="B67" s="49"/>
      <c r="C67" s="24"/>
      <c r="D67" s="16"/>
      <c r="E67" s="16"/>
      <c r="F67" s="10">
        <v>100</v>
      </c>
      <c r="K67" s="63">
        <f t="shared" si="31"/>
        <v>0</v>
      </c>
      <c r="L67" s="63">
        <f>IF(E67="Diesel",VLOOKUP(D67,Other_tabels!$Q$5:$T$13,2,FALSE)*K67,0)</f>
        <v>0</v>
      </c>
      <c r="AS67" s="40"/>
      <c r="AZ67" t="str">
        <f t="shared" si="1"/>
        <v>10a</v>
      </c>
      <c r="BA67" t="str">
        <f t="shared" si="2"/>
        <v>Sbeet_factory_org</v>
      </c>
      <c r="BB67" t="s">
        <v>172</v>
      </c>
      <c r="BC67" t="str">
        <f t="shared" ref="BC67:BC70" si="35">$B$38</f>
        <v>Beet_carbokalk_nokalk_org</v>
      </c>
      <c r="BD67" t="str">
        <f>$AQ$22</f>
        <v>C g/kg</v>
      </c>
      <c r="BE67" s="40">
        <f>AQ38</f>
        <v>450.00000000000006</v>
      </c>
    </row>
    <row r="68" spans="1:57" ht="17.399999999999999" x14ac:dyDescent="0.3">
      <c r="A68" s="31"/>
      <c r="B68" s="31"/>
      <c r="C68" s="30"/>
      <c r="D68" s="30"/>
      <c r="O68" s="37" t="s">
        <v>101</v>
      </c>
      <c r="P68" s="70"/>
      <c r="AS68" s="40"/>
      <c r="AZ68" t="str">
        <f t="shared" si="1"/>
        <v>10a</v>
      </c>
      <c r="BA68" t="str">
        <f t="shared" si="2"/>
        <v>Sbeet_factory_org</v>
      </c>
      <c r="BB68" t="s">
        <v>172</v>
      </c>
      <c r="BC68" t="str">
        <f t="shared" si="35"/>
        <v>Beet_carbokalk_nokalk_org</v>
      </c>
      <c r="BD68" t="str">
        <f>$AR$22</f>
        <v>N g/kg</v>
      </c>
      <c r="BE68" s="40">
        <f>AR38</f>
        <v>235.29411764705884</v>
      </c>
    </row>
    <row r="69" spans="1:57" x14ac:dyDescent="0.3">
      <c r="A69" s="54" t="s">
        <v>56</v>
      </c>
      <c r="B69" s="48" t="s">
        <v>73</v>
      </c>
      <c r="C69" s="15" t="s">
        <v>108</v>
      </c>
      <c r="D69" s="15" t="s">
        <v>15</v>
      </c>
      <c r="E69" s="15" t="s">
        <v>16</v>
      </c>
      <c r="F69" s="22" t="s">
        <v>238</v>
      </c>
      <c r="O69" s="48" t="s">
        <v>91</v>
      </c>
      <c r="P69" s="48"/>
      <c r="Q69" s="48" t="s">
        <v>167</v>
      </c>
      <c r="R69" s="48" t="s">
        <v>163</v>
      </c>
      <c r="AS69" s="40"/>
      <c r="AZ69" t="str">
        <f t="shared" si="1"/>
        <v>10a</v>
      </c>
      <c r="BA69" t="str">
        <f t="shared" si="2"/>
        <v>Sbeet_factory_org</v>
      </c>
      <c r="BB69" t="s">
        <v>172</v>
      </c>
      <c r="BC69" t="str">
        <f t="shared" si="35"/>
        <v>Beet_carbokalk_nokalk_org</v>
      </c>
      <c r="BD69" s="40" t="str">
        <f>$AS$22</f>
        <v>P g/kg</v>
      </c>
      <c r="BE69" s="40">
        <f>AS38</f>
        <v>267.37967914438497</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t="str">
        <f t="shared" si="1"/>
        <v>10a</v>
      </c>
      <c r="BA70" t="str">
        <f t="shared" si="2"/>
        <v>Sbeet_factory_org</v>
      </c>
      <c r="BB70" t="s">
        <v>172</v>
      </c>
      <c r="BC70" t="str">
        <f t="shared" si="35"/>
        <v>Beet_carbokalk_nokalk_org</v>
      </c>
      <c r="BD70" t="str">
        <f>$AT$22</f>
        <v>K g/kg</v>
      </c>
      <c r="BE70" s="40">
        <f>AT38</f>
        <v>32.085561497326196</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t="str">
        <f t="shared" si="1"/>
        <v>10a</v>
      </c>
      <c r="BA71" t="str">
        <f t="shared" si="2"/>
        <v>Sbeet_factory_org</v>
      </c>
      <c r="BB71" t="s">
        <v>172</v>
      </c>
      <c r="BC71" t="str">
        <f>$B$38</f>
        <v>Beet_carbokalk_nokalk_org</v>
      </c>
      <c r="BD71" t="str">
        <f>$AU$22</f>
        <v>BE MJ/kg</v>
      </c>
      <c r="BE71" s="40">
        <f>AU38</f>
        <v>17.399999999999999</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t="str">
        <f t="shared" si="1"/>
        <v>10a</v>
      </c>
      <c r="BA72" t="str">
        <f t="shared" si="2"/>
        <v>Sbeet_factory_org</v>
      </c>
      <c r="BB72" t="s">
        <v>125</v>
      </c>
      <c r="BC72" t="str">
        <f>$B$39</f>
        <v>Diffuse tab eller gastab</v>
      </c>
      <c r="BD72" t="str">
        <f>C39</f>
        <v>Kg</v>
      </c>
      <c r="BE72" s="81">
        <f>O39</f>
        <v>3.4000000000000002E-2</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t="str">
        <f t="shared" si="1"/>
        <v>10a</v>
      </c>
      <c r="BA73" t="str">
        <f t="shared" si="2"/>
        <v>Sbeet_factory_org</v>
      </c>
      <c r="BB73" t="s">
        <v>125</v>
      </c>
      <c r="BC73" t="str">
        <f t="shared" ref="BC73:BC77" si="39">$B$39</f>
        <v>Diffuse tab eller gastab</v>
      </c>
      <c r="BD73" t="str">
        <f>$AQ$22</f>
        <v>C g/kg</v>
      </c>
      <c r="BE73" s="40">
        <f>AQ39</f>
        <v>449.99999999999892</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t="str">
        <f t="shared" si="1"/>
        <v>10a</v>
      </c>
      <c r="BA74" t="str">
        <f t="shared" si="2"/>
        <v>Sbeet_factory_org</v>
      </c>
      <c r="BB74" t="s">
        <v>125</v>
      </c>
      <c r="BC74" t="str">
        <f t="shared" si="39"/>
        <v>Diffuse tab eller gastab</v>
      </c>
      <c r="BD74" t="str">
        <f>$AR$22</f>
        <v>N g/kg</v>
      </c>
      <c r="BE74" s="40">
        <f>AR39</f>
        <v>125.02767058823527</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t="str">
        <f t="shared" si="1"/>
        <v>10a</v>
      </c>
      <c r="BA75" t="str">
        <f t="shared" si="2"/>
        <v>Sbeet_factory_org</v>
      </c>
      <c r="BB75" t="s">
        <v>125</v>
      </c>
      <c r="BC75" t="str">
        <f t="shared" si="39"/>
        <v>Diffuse tab eller gastab</v>
      </c>
      <c r="BD75" t="str">
        <f>$AS$22</f>
        <v>P g/kg</v>
      </c>
      <c r="BE75" s="40">
        <f>AS39</f>
        <v>4.658465775401071</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t="str">
        <f t="shared" si="1"/>
        <v>10a</v>
      </c>
      <c r="BA76" t="str">
        <f t="shared" si="2"/>
        <v>Sbeet_factory_org</v>
      </c>
      <c r="BB76" t="s">
        <v>125</v>
      </c>
      <c r="BC76" t="str">
        <f t="shared" si="39"/>
        <v>Diffuse tab eller gastab</v>
      </c>
      <c r="BD76" t="str">
        <f>$AT$22</f>
        <v>K g/kg</v>
      </c>
      <c r="BE76" s="40">
        <f>AT39</f>
        <v>526.14140106951868</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t="str">
        <f t="shared" si="1"/>
        <v>10a</v>
      </c>
      <c r="BA77" t="str">
        <f t="shared" si="2"/>
        <v>Sbeet_factory_org</v>
      </c>
      <c r="BB77" t="s">
        <v>125</v>
      </c>
      <c r="BC77" t="str">
        <f t="shared" si="39"/>
        <v>Diffuse tab eller gastab</v>
      </c>
      <c r="BD77" t="str">
        <f>$AU$22</f>
        <v>BE MJ/kg</v>
      </c>
      <c r="BE77" s="40">
        <f>AU39</f>
        <v>17.399999999999956</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t="str">
        <f t="shared" si="1"/>
        <v>10a</v>
      </c>
      <c r="BA78" t="str">
        <f t="shared" si="2"/>
        <v>Sbeet_factory_org</v>
      </c>
      <c r="BB78" t="s">
        <v>162</v>
      </c>
      <c r="BC78" t="s">
        <v>162</v>
      </c>
      <c r="BD78" t="str">
        <f>I42</f>
        <v>Heat (MJ)</v>
      </c>
      <c r="BE78" s="59">
        <f>I50</f>
        <v>0</v>
      </c>
    </row>
    <row r="79" spans="1:57" x14ac:dyDescent="0.3">
      <c r="O79" s="74" t="s">
        <v>54</v>
      </c>
      <c r="P79" s="56"/>
      <c r="Q79" s="73">
        <f>SUM(Q70:Q78)</f>
        <v>0</v>
      </c>
      <c r="R79" s="73">
        <f>SUM(R70:R78)</f>
        <v>0</v>
      </c>
      <c r="AS79" s="59"/>
      <c r="AZ79" t="str">
        <f t="shared" si="1"/>
        <v>10a</v>
      </c>
      <c r="BA79" t="str">
        <f t="shared" si="2"/>
        <v>Sbeet_factory_org</v>
      </c>
      <c r="BB79" t="s">
        <v>162</v>
      </c>
      <c r="BC79" t="s">
        <v>162</v>
      </c>
      <c r="BD79" t="str">
        <f>H42</f>
        <v>EL (KWh)</v>
      </c>
      <c r="BE79" s="59">
        <f>H50</f>
        <v>0</v>
      </c>
    </row>
    <row r="80" spans="1:57" x14ac:dyDescent="0.3">
      <c r="O80" s="35"/>
      <c r="P80" s="35"/>
      <c r="Q80" s="57"/>
      <c r="R80" s="57"/>
      <c r="S80" s="57"/>
      <c r="AS80" s="59"/>
      <c r="AZ80" t="str">
        <f t="shared" si="1"/>
        <v>10a</v>
      </c>
      <c r="BA80" t="str">
        <f t="shared" si="2"/>
        <v>Sbeet_factory_org</v>
      </c>
      <c r="BB80" t="str">
        <f>$A$53</f>
        <v>Transport</v>
      </c>
      <c r="BC80" t="str">
        <f>BB80</f>
        <v>Transport</v>
      </c>
      <c r="BD80" t="str">
        <f>Q53</f>
        <v>Diesel (L)</v>
      </c>
      <c r="BE80" s="59">
        <f>Q63</f>
        <v>2.7272727272727275E-3</v>
      </c>
    </row>
    <row r="81" spans="1:57" ht="17.399999999999999" x14ac:dyDescent="0.3">
      <c r="O81" s="37" t="s">
        <v>103</v>
      </c>
      <c r="P81" s="37"/>
      <c r="Q81" s="7" t="s">
        <v>169</v>
      </c>
      <c r="AZ81" t="str">
        <f t="shared" si="1"/>
        <v>10a</v>
      </c>
      <c r="BA81" t="str">
        <f t="shared" si="2"/>
        <v>Sbeet_factory_org</v>
      </c>
      <c r="BB81" t="str">
        <f>$A$53</f>
        <v>Transport</v>
      </c>
      <c r="BC81" t="str">
        <f>BB81</f>
        <v>Transport</v>
      </c>
      <c r="BD81" t="str">
        <f>S53</f>
        <v>kg CO₂eq for T/km</v>
      </c>
      <c r="BE81" s="59">
        <f>S63</f>
        <v>3.1818181818181822E-2</v>
      </c>
    </row>
    <row r="82" spans="1:57" x14ac:dyDescent="0.3">
      <c r="A82" s="26" t="s">
        <v>90</v>
      </c>
      <c r="B82" s="48" t="s">
        <v>73</v>
      </c>
      <c r="C82" s="15" t="s">
        <v>116</v>
      </c>
      <c r="D82" s="15" t="s">
        <v>117</v>
      </c>
      <c r="E82" s="15" t="s">
        <v>118</v>
      </c>
      <c r="O82" s="48" t="s">
        <v>91</v>
      </c>
      <c r="P82" s="48"/>
      <c r="Q82" s="48" t="s">
        <v>168</v>
      </c>
      <c r="R82" s="48" t="s">
        <v>167</v>
      </c>
      <c r="S82" s="48" t="s">
        <v>163</v>
      </c>
      <c r="AZ82" t="str">
        <f t="shared" si="1"/>
        <v>10a</v>
      </c>
      <c r="BA82" t="str">
        <f t="shared" si="2"/>
        <v>Sbeet_factory_org</v>
      </c>
      <c r="BB82" t="s">
        <v>164</v>
      </c>
      <c r="BC82" t="s">
        <v>164</v>
      </c>
      <c r="BD82" t="str">
        <f>Q69</f>
        <v>EL (KWh)</v>
      </c>
      <c r="BE82" s="59">
        <f>Q79</f>
        <v>0</v>
      </c>
    </row>
    <row r="83" spans="1:57" x14ac:dyDescent="0.3">
      <c r="A83" s="23" t="s">
        <v>92</v>
      </c>
      <c r="B83" s="49" t="s">
        <v>451</v>
      </c>
      <c r="C83" s="24">
        <f>(18+580+325)/220</f>
        <v>4.1954545454545453</v>
      </c>
      <c r="D83" s="16">
        <f>(1.11+4.2)/220</f>
        <v>2.413636363636364E-2</v>
      </c>
      <c r="E83" s="16"/>
      <c r="O83" s="36" t="str">
        <f t="shared" ref="O83:O91" si="40">B83</f>
        <v>Sugar_beets_factory_org</v>
      </c>
      <c r="P83" s="71"/>
      <c r="Q83" s="63">
        <f t="shared" ref="Q83:Q91" si="41">IF(C83="",0,VLOOKUP(O83,$B$12:$D$18,3,FALSE)*C83)</f>
        <v>4.1954545454545453</v>
      </c>
      <c r="R83" s="63">
        <f t="shared" ref="R83:R91" si="42">IF(D83="",0,VLOOKUP(O83,$B$12:$D$18,3,FALSE)*D83)</f>
        <v>2.413636363636364E-2</v>
      </c>
      <c r="S83" s="63">
        <f>IF(E83="",0,VLOOKUP(O83,$B$12:$D$18,3,FALSE)*E83)</f>
        <v>0</v>
      </c>
      <c r="AZ83" t="str">
        <f t="shared" si="1"/>
        <v>10a</v>
      </c>
      <c r="BA83" t="str">
        <f t="shared" si="2"/>
        <v>Sbeet_factory_org</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t="str">
        <f t="shared" si="1"/>
        <v>10a</v>
      </c>
      <c r="BA84" t="str">
        <f t="shared" si="2"/>
        <v>Sbeet_factory_org</v>
      </c>
      <c r="BB84" t="s">
        <v>165</v>
      </c>
      <c r="BC84" t="s">
        <v>165</v>
      </c>
      <c r="BD84" t="str">
        <f>Q82</f>
        <v>Heat (MJ)</v>
      </c>
      <c r="BE84" s="59">
        <f>Q92</f>
        <v>4.1954545454545453</v>
      </c>
    </row>
    <row r="85" spans="1:57" x14ac:dyDescent="0.3">
      <c r="A85" s="23" t="s">
        <v>94</v>
      </c>
      <c r="B85" s="49"/>
      <c r="C85" s="24"/>
      <c r="D85" s="16"/>
      <c r="E85" s="16"/>
      <c r="O85" s="36">
        <f t="shared" si="40"/>
        <v>0</v>
      </c>
      <c r="P85" s="55"/>
      <c r="Q85" s="63">
        <f t="shared" si="41"/>
        <v>0</v>
      </c>
      <c r="R85" s="63">
        <f t="shared" si="42"/>
        <v>0</v>
      </c>
      <c r="S85" s="63">
        <f t="shared" si="43"/>
        <v>0</v>
      </c>
      <c r="AZ85" t="str">
        <f t="shared" si="1"/>
        <v>10a</v>
      </c>
      <c r="BA85" t="str">
        <f t="shared" si="2"/>
        <v>Sbeet_factory_org</v>
      </c>
      <c r="BB85" t="s">
        <v>165</v>
      </c>
      <c r="BC85" t="s">
        <v>165</v>
      </c>
      <c r="BD85" t="str">
        <f>R82</f>
        <v>EL (KWh)</v>
      </c>
      <c r="BE85" s="59">
        <f>R92</f>
        <v>2.413636363636364E-2</v>
      </c>
    </row>
    <row r="86" spans="1:57" x14ac:dyDescent="0.3">
      <c r="A86" s="23" t="s">
        <v>95</v>
      </c>
      <c r="B86" s="49"/>
      <c r="C86" s="24"/>
      <c r="D86" s="16"/>
      <c r="E86" s="16"/>
      <c r="O86" s="36">
        <f t="shared" si="40"/>
        <v>0</v>
      </c>
      <c r="P86" s="55"/>
      <c r="Q86" s="63">
        <f t="shared" si="41"/>
        <v>0</v>
      </c>
      <c r="R86" s="63">
        <f t="shared" si="42"/>
        <v>0</v>
      </c>
      <c r="S86" s="63">
        <f t="shared" si="43"/>
        <v>0</v>
      </c>
      <c r="AZ86" t="str">
        <f t="shared" ref="AZ86:AZ100" si="44">$BC$20</f>
        <v>10a</v>
      </c>
      <c r="BA86" t="str">
        <f t="shared" ref="BA86:BA100" si="45">$BC$21</f>
        <v>Sbeet_factory_org</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t="str">
        <f t="shared" si="44"/>
        <v>10a</v>
      </c>
      <c r="BA87" t="str">
        <f t="shared" si="45"/>
        <v>Sbeet_factory_org</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t="str">
        <f t="shared" si="44"/>
        <v>10a</v>
      </c>
      <c r="BA88" t="str">
        <f t="shared" si="45"/>
        <v>Sbeet_factory_org</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t="str">
        <f t="shared" si="44"/>
        <v>10a</v>
      </c>
      <c r="BA89" t="str">
        <f t="shared" si="45"/>
        <v>Sbeet_factory_org</v>
      </c>
      <c r="BB89" t="s">
        <v>208</v>
      </c>
      <c r="BC89" t="str">
        <f>S38</f>
        <v>C_Diffust</v>
      </c>
      <c r="BD89" t="s">
        <v>209</v>
      </c>
      <c r="BE89">
        <f>S39</f>
        <v>100</v>
      </c>
    </row>
    <row r="90" spans="1:57" x14ac:dyDescent="0.3">
      <c r="A90" s="23" t="s">
        <v>99</v>
      </c>
      <c r="B90" s="49"/>
      <c r="C90" s="24"/>
      <c r="D90" s="16"/>
      <c r="E90" s="16"/>
      <c r="O90" s="36">
        <f t="shared" si="40"/>
        <v>0</v>
      </c>
      <c r="P90" s="55"/>
      <c r="Q90" s="63">
        <f t="shared" si="41"/>
        <v>0</v>
      </c>
      <c r="R90" s="63">
        <f t="shared" si="42"/>
        <v>0</v>
      </c>
      <c r="S90" s="63">
        <f t="shared" si="43"/>
        <v>0</v>
      </c>
      <c r="AZ90" t="str">
        <f t="shared" si="44"/>
        <v>10a</v>
      </c>
      <c r="BA90" t="str">
        <f t="shared" si="45"/>
        <v>Sbeet_factory_org</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t="str">
        <f t="shared" si="44"/>
        <v>10a</v>
      </c>
      <c r="BA91" t="str">
        <f t="shared" si="45"/>
        <v>Sbeet_factory_org</v>
      </c>
      <c r="BB91" t="s">
        <v>208</v>
      </c>
      <c r="BC91" t="str">
        <f>U38</f>
        <v>C_CH4</v>
      </c>
      <c r="BD91" t="s">
        <v>209</v>
      </c>
      <c r="BE91">
        <f>U39</f>
        <v>0</v>
      </c>
    </row>
    <row r="92" spans="1:57" x14ac:dyDescent="0.3">
      <c r="A92" s="31"/>
      <c r="O92" s="74" t="s">
        <v>54</v>
      </c>
      <c r="P92" s="56"/>
      <c r="Q92" s="73">
        <f>SUM(Q83:Q91)</f>
        <v>4.1954545454545453</v>
      </c>
      <c r="R92" s="73">
        <f>SUM(R83:R91)</f>
        <v>2.413636363636364E-2</v>
      </c>
      <c r="S92" s="73">
        <f>SUM(S83:S91)</f>
        <v>0</v>
      </c>
      <c r="AZ92" t="str">
        <f t="shared" si="44"/>
        <v>10a</v>
      </c>
      <c r="BA92" t="str">
        <f t="shared" si="45"/>
        <v>Sbeet_factory_org</v>
      </c>
      <c r="BB92" t="s">
        <v>208</v>
      </c>
      <c r="BC92" t="str">
        <f>V38</f>
        <v>N_Diffust</v>
      </c>
      <c r="BD92" t="s">
        <v>209</v>
      </c>
      <c r="BE92">
        <f>V39</f>
        <v>0</v>
      </c>
    </row>
    <row r="93" spans="1:57" x14ac:dyDescent="0.3">
      <c r="AZ93" t="str">
        <f t="shared" si="44"/>
        <v>10a</v>
      </c>
      <c r="BA93" t="str">
        <f t="shared" si="45"/>
        <v>Sbeet_factory_org</v>
      </c>
      <c r="BB93" t="s">
        <v>208</v>
      </c>
      <c r="BC93" t="str">
        <f>W38</f>
        <v>N_N2O</v>
      </c>
      <c r="BD93" t="s">
        <v>209</v>
      </c>
      <c r="BE93">
        <f>W39</f>
        <v>10</v>
      </c>
    </row>
    <row r="94" spans="1:57" x14ac:dyDescent="0.3">
      <c r="A94" s="26" t="s">
        <v>111</v>
      </c>
      <c r="B94" s="48" t="s">
        <v>73</v>
      </c>
      <c r="C94" s="15" t="s">
        <v>112</v>
      </c>
      <c r="D94" s="15" t="s">
        <v>167</v>
      </c>
      <c r="E94" s="15" t="s">
        <v>163</v>
      </c>
      <c r="AZ94" t="str">
        <f t="shared" si="44"/>
        <v>10a</v>
      </c>
      <c r="BA94" t="str">
        <f t="shared" si="45"/>
        <v>Sbeet_factory_org</v>
      </c>
      <c r="BB94" t="s">
        <v>208</v>
      </c>
      <c r="BC94" t="str">
        <f>X38</f>
        <v>N_N2</v>
      </c>
      <c r="BD94" t="s">
        <v>209</v>
      </c>
      <c r="BE94">
        <f>X39</f>
        <v>90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t="str">
        <f t="shared" si="44"/>
        <v>10a</v>
      </c>
      <c r="BA95" t="str">
        <f t="shared" si="45"/>
        <v>Sbeet_factory_org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t="str">
        <f t="shared" si="44"/>
        <v>10a</v>
      </c>
      <c r="BA96" t="str">
        <f t="shared" si="45"/>
        <v>Sbeet_factory_org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t="str">
        <f t="shared" si="44"/>
        <v>10a</v>
      </c>
      <c r="BA97" t="str">
        <f t="shared" si="45"/>
        <v>Sbeet_factory_org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t="str">
        <f t="shared" si="44"/>
        <v>10a</v>
      </c>
      <c r="BA98" t="str">
        <f t="shared" si="45"/>
        <v>Sbeet_factory_org</v>
      </c>
      <c r="BB98" t="s">
        <v>208</v>
      </c>
      <c r="BC98" t="str">
        <f>AB38</f>
        <v>P_Vandmiljø</v>
      </c>
      <c r="BD98" t="s">
        <v>209</v>
      </c>
      <c r="BE98">
        <f>AB39</f>
        <v>100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t="str">
        <f t="shared" si="44"/>
        <v>10a</v>
      </c>
      <c r="BA99" t="str">
        <f t="shared" si="45"/>
        <v>Sbeet_factory_org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t="str">
        <f t="shared" si="44"/>
        <v>10a</v>
      </c>
      <c r="BA100" t="str">
        <f t="shared" si="45"/>
        <v>Sbeet_factory_org</v>
      </c>
      <c r="BB100" t="s">
        <v>208</v>
      </c>
      <c r="BC100" t="str">
        <f>AD38</f>
        <v>K_Vandmiljø</v>
      </c>
      <c r="BD100" t="s">
        <v>209</v>
      </c>
      <c r="BE100">
        <f>AD39</f>
        <v>100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4.1954545454545453</v>
      </c>
      <c r="D109" s="104">
        <f>Q79+R92+D104</f>
        <v>2.413636363636364E-2</v>
      </c>
      <c r="E109" s="104">
        <f>Q63+R79+S92+E104</f>
        <v>2.7272727272727275E-3</v>
      </c>
      <c r="F109" s="104">
        <f>S63</f>
        <v>3.1818181818181822E-2</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70:B78 B95:B103 B54:B68 B83:B91" xr:uid="{00000000-0002-0000-09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900-000001000000}">
          <x14:formula1>
            <xm:f>Other_tabels!$V$5:$V$6</xm:f>
          </x14:formula1>
          <xm:sqref>E54:E68</xm:sqref>
        </x14:dataValidation>
        <x14:dataValidation type="list" allowBlank="1" showInputMessage="1" showErrorMessage="1" xr:uid="{00000000-0002-0000-0900-000002000000}">
          <x14:formula1>
            <xm:f>Other_tabels!$Q$5:$Q$13</xm:f>
          </x14:formula1>
          <xm:sqref>D54:D68</xm:sqref>
        </x14:dataValidation>
        <x14:dataValidation type="list" allowBlank="1" showInputMessage="1" showErrorMessage="1" xr:uid="{00000000-0002-0000-0900-000003000000}">
          <x14:formula1>
            <xm:f>Biomass_pool_output_Field_modul!$A$3:$A$100</xm:f>
          </x14:formula1>
          <xm:sqref>B12:B18</xm:sqref>
        </x14:dataValidation>
        <x14:dataValidation type="list" allowBlank="1" showInputMessage="1" showErrorMessage="1" xr:uid="{00000000-0002-0000-0900-000004000000}">
          <x14:formula1>
            <xm:f>Other_tabels!$A$5:$A$50</xm:f>
          </x14:formula1>
          <xm:sqref>C19 C21</xm:sqref>
        </x14:dataValidation>
        <x14:dataValidation type="list" allowBlank="1" showInputMessage="1" showErrorMessage="1" xr:uid="{00000000-0002-0000-0900-000006000000}">
          <x14:formula1>
            <xm:f>Other_tabels!$X$5:$X$22</xm:f>
          </x14:formula1>
          <xm:sqref>C70:C78</xm:sqref>
        </x14:dataValidation>
        <x14:dataValidation type="list" allowBlank="1" showInputMessage="1" showErrorMessage="1" xr:uid="{00000000-0002-0000-0900-000007000000}">
          <x14:formula1>
            <xm:f>'Diesel consumption for field op'!$B$4:$B$78</xm:f>
          </x14:formula1>
          <xm:sqref>C95:C103</xm:sqref>
        </x14:dataValidation>
        <x14:dataValidation type="list" allowBlank="1" showInputMessage="1" showErrorMessage="1" xr:uid="{00000000-0002-0000-0900-000008000000}">
          <x14:formula1>
            <xm:f>'Processed products'!$Z$5:$Z$104</xm:f>
          </x14:formula1>
          <xm:sqref>B43:B49</xm:sqref>
        </x14:dataValidation>
        <x14:dataValidation type="list" allowBlank="1" showInputMessage="1" showErrorMessage="1" xr:uid="{00000000-0002-0000-0900-000009000000}">
          <x14:formula1>
            <xm:f>Other_tabels!$I$5:$I$12</xm:f>
          </x14:formula1>
          <xm:sqref>C43:C49</xm:sqref>
        </x14:dataValidation>
        <x14:dataValidation type="list" allowBlank="1" showInputMessage="1" showErrorMessage="1" xr:uid="{00000000-0002-0000-0900-000005000000}">
          <x14:formula1>
            <xm:f>'Processed products'!$B$5:$B$103</xm:f>
          </x14:formula1>
          <xm:sqref>B23:B30</xm:sqref>
        </x14:dataValidation>
        <x14:dataValidation type="list" allowBlank="1" showInputMessage="1" showErrorMessage="1" xr:uid="{00000000-0002-0000-0900-00000A000000}">
          <x14:formula1>
            <xm:f>'Processed products'!$AJ$5:$AJ$239</xm:f>
          </x14:formula1>
          <xm:sqref>B33:B38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79998168889431442"/>
  </sheetPr>
  <dimension ref="A1:BE109"/>
  <sheetViews>
    <sheetView topLeftCell="A31"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30.6640625" bestFit="1" customWidth="1"/>
    <col min="6" max="6" width="34.33203125" bestFit="1" customWidth="1"/>
    <col min="7" max="7" width="27.88671875" bestFit="1" customWidth="1"/>
    <col min="8" max="8" width="24.5546875" bestFit="1" customWidth="1"/>
    <col min="9" max="9" width="18" bestFit="1" customWidth="1"/>
    <col min="10" max="10" width="14.7773437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11</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664</v>
      </c>
      <c r="C5" s="225"/>
      <c r="E5" s="10"/>
      <c r="F5" s="10">
        <v>1</v>
      </c>
      <c r="G5" s="10"/>
      <c r="H5" s="10"/>
      <c r="I5" s="10"/>
      <c r="J5" s="10"/>
      <c r="K5" s="10"/>
      <c r="L5" s="10"/>
      <c r="M5" s="10"/>
    </row>
    <row r="6" spans="1:24" x14ac:dyDescent="0.3">
      <c r="A6" s="20" t="s">
        <v>3</v>
      </c>
      <c r="B6" s="224" t="s">
        <v>452</v>
      </c>
      <c r="C6" s="225"/>
    </row>
    <row r="7" spans="1:24" ht="14.4" customHeight="1" x14ac:dyDescent="0.3">
      <c r="A7" s="218" t="s">
        <v>53</v>
      </c>
      <c r="B7" s="219" t="s">
        <v>611</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610</v>
      </c>
      <c r="C12" s="34" t="s">
        <v>33</v>
      </c>
      <c r="D12" s="11">
        <v>1</v>
      </c>
      <c r="Q12" s="66">
        <f>(IF($B12="","0",VLOOKUP($B12,Biomass_pool_output_Field_modul!$A$3:$G$100,7,FALSE)))</f>
        <v>240</v>
      </c>
      <c r="R12" s="55"/>
      <c r="S12" s="34">
        <f>(IF($B12="","0",VLOOKUP($B12,Biomass_pool_output_Field_modul!$A$3:$F$100,2,FALSE)))*D12</f>
        <v>450</v>
      </c>
      <c r="T12" s="34">
        <f>(IF($B12="","0",VLOOKUP($B12,Biomass_pool_output_Field_modul!$A$3:$F$100,3,FALSE)))*D12</f>
        <v>14.72</v>
      </c>
      <c r="U12" s="34">
        <f>(IF($B12="","0",VLOOKUP($B12,Biomass_pool_output_Field_modul!$A$3:$F$100,4,FALSE)))*D12</f>
        <v>2.1</v>
      </c>
      <c r="V12" s="34">
        <f>(IF($B12="","0",VLOOKUP($B12,Biomass_pool_output_Field_modul!$A$3:$F$100,5,FALSE)))*D12</f>
        <v>20</v>
      </c>
      <c r="W12" s="34">
        <f>(IF($B12="","0",VLOOKUP($B12,Biomass_pool_output_Field_modul!$A$3:$F$100,6,FALSE)))*D12</f>
        <v>18.2</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240</v>
      </c>
      <c r="R20" s="55"/>
      <c r="S20" s="34">
        <f>SUM(S12:S18)</f>
        <v>450</v>
      </c>
      <c r="T20" s="34">
        <f>SUM(T12:T18)</f>
        <v>14.72</v>
      </c>
      <c r="U20" s="34">
        <f>SUM(U12:U18)</f>
        <v>2.1</v>
      </c>
      <c r="V20" s="34">
        <f t="shared" ref="V20:W20" si="0">SUM(V12:V18)</f>
        <v>20</v>
      </c>
      <c r="W20" s="34">
        <f t="shared" si="0"/>
        <v>18.2</v>
      </c>
      <c r="BB20" t="str">
        <f>A4</f>
        <v>ID-nummer</v>
      </c>
      <c r="BC20">
        <f>B4</f>
        <v>11</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Pstarch_factory_conv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11</v>
      </c>
      <c r="BA22" t="str">
        <f t="shared" ref="BA22:BA85" si="2">$BC$21</f>
        <v>Pstarch_factory_conv</v>
      </c>
      <c r="BB22" t="s">
        <v>73</v>
      </c>
      <c r="BC22" t="str">
        <f t="shared" ref="BC22" si="3">$B$12</f>
        <v>Potatoes_starch_powder_conv</v>
      </c>
      <c r="BD22" t="str">
        <f t="shared" ref="BD22:BE28" si="4">C12</f>
        <v>Kg</v>
      </c>
      <c r="BE22">
        <f t="shared" si="4"/>
        <v>1</v>
      </c>
    </row>
    <row r="23" spans="1:57" x14ac:dyDescent="0.3">
      <c r="A23" s="23" t="s">
        <v>145</v>
      </c>
      <c r="B23" s="24"/>
      <c r="C23" s="34" t="s">
        <v>33</v>
      </c>
      <c r="D23" s="76"/>
      <c r="E23" s="112" t="str">
        <f>IF(B23="","",VLOOKUP(B23,'Processed products'!$B$5:$E$103,2,FALSE))</f>
        <v/>
      </c>
      <c r="F23" s="112" t="str">
        <f>IF(B23="","",VLOOKUP(B23,'Processed products'!$B$5:$E$103,3,FALSE))</f>
        <v/>
      </c>
      <c r="G23" s="112" t="str">
        <f>IF(B23="","",VLOOKUP(B23,'Processed products'!$B$5:$E$103,4,FALSE))</f>
        <v/>
      </c>
      <c r="I23" s="16">
        <f>IF($B23="",0,AK23/S$20)</f>
        <v>0</v>
      </c>
      <c r="J23" s="16">
        <f>IF($B23="",0,AL23/T$20)</f>
        <v>0</v>
      </c>
      <c r="K23" s="16">
        <f t="shared" ref="J23:M29" si="5">IF($B23="",0,AM23/U$20)</f>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11</v>
      </c>
      <c r="BA23" t="str">
        <f t="shared" si="2"/>
        <v>Pstarch_factory_conv</v>
      </c>
      <c r="BB23" t="s">
        <v>73</v>
      </c>
      <c r="BC23">
        <f>$B$13</f>
        <v>0</v>
      </c>
      <c r="BD23" t="str">
        <f t="shared" si="4"/>
        <v>Kg</v>
      </c>
      <c r="BE23">
        <f t="shared" si="4"/>
        <v>0</v>
      </c>
    </row>
    <row r="24" spans="1:57" x14ac:dyDescent="0.3">
      <c r="A24" s="23" t="s">
        <v>146</v>
      </c>
      <c r="B24" s="24"/>
      <c r="C24" s="34" t="s">
        <v>33</v>
      </c>
      <c r="D24" s="76"/>
      <c r="E24" s="112" t="str">
        <f>IF(B24="","",VLOOKUP(B24,'Processed products'!$B$5:$E$103,2,FALSE))</f>
        <v/>
      </c>
      <c r="F24" s="112" t="str">
        <f>IF(B24="","",VLOOKUP(B24,'Processed products'!$B$5:$E$103,3,FALSE))</f>
        <v/>
      </c>
      <c r="G24" s="112" t="str">
        <f>IF(B24="","",VLOOKUP(B24,'Processed products'!$B$5:$E$103,4,FALSE))</f>
        <v/>
      </c>
      <c r="I24" s="16">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7">IF(D24="",0,$D24*S24)</f>
        <v>0</v>
      </c>
      <c r="AL24" s="42">
        <f t="shared" ref="AL24:AL29" si="8">IF(D24="",0,$D24*T24)</f>
        <v>0</v>
      </c>
      <c r="AM24" s="42">
        <f t="shared" ref="AM24:AM29" si="9">IF(D24="",0,$D24*U24)</f>
        <v>0</v>
      </c>
      <c r="AN24" s="42">
        <f t="shared" ref="AN24:AN29" si="10">IF(D24="",0,$D24*V24)</f>
        <v>0</v>
      </c>
      <c r="AO24" s="42">
        <f t="shared" ref="AO24:AO29" si="11">IF(D24="",0,$D24*W24)</f>
        <v>0</v>
      </c>
      <c r="AZ24">
        <f t="shared" si="1"/>
        <v>11</v>
      </c>
      <c r="BA24" t="str">
        <f t="shared" si="2"/>
        <v>Pstarch_factory_conv</v>
      </c>
      <c r="BB24" t="s">
        <v>73</v>
      </c>
      <c r="BC24">
        <f>$B$14</f>
        <v>0</v>
      </c>
      <c r="BD24" t="str">
        <f t="shared" si="4"/>
        <v>Kg</v>
      </c>
      <c r="BE24">
        <f t="shared" si="4"/>
        <v>0</v>
      </c>
    </row>
    <row r="25" spans="1:57" x14ac:dyDescent="0.3">
      <c r="A25" s="23" t="s">
        <v>147</v>
      </c>
      <c r="B25" s="24"/>
      <c r="C25" s="34" t="s">
        <v>33</v>
      </c>
      <c r="D25" s="76"/>
      <c r="E25" s="112" t="str">
        <f>IF(B25="","",VLOOKUP(B25,'Processed products'!$B$5:$E$103,2,FALSE))</f>
        <v/>
      </c>
      <c r="F25" s="112" t="str">
        <f>IF(B25="","",VLOOKUP(B25,'Processed products'!$B$5:$E$103,3,FALSE))</f>
        <v/>
      </c>
      <c r="G25" s="112" t="str">
        <f>IF(B25="","",VLOOKUP(B25,'Processed products'!$B$5:$E$103,4,FALSE))</f>
        <v/>
      </c>
      <c r="I25" s="16">
        <f t="shared" ref="I25:I29" si="12">IF($B25="",0,AK25/S$20)</f>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7"/>
        <v>0</v>
      </c>
      <c r="AL25" s="42">
        <f t="shared" si="8"/>
        <v>0</v>
      </c>
      <c r="AM25" s="42">
        <f t="shared" si="9"/>
        <v>0</v>
      </c>
      <c r="AN25" s="42">
        <f t="shared" si="10"/>
        <v>0</v>
      </c>
      <c r="AO25" s="42">
        <f t="shared" si="11"/>
        <v>0</v>
      </c>
      <c r="AZ25">
        <f t="shared" si="1"/>
        <v>11</v>
      </c>
      <c r="BA25" t="str">
        <f t="shared" si="2"/>
        <v>Pstarch_factory_conv</v>
      </c>
      <c r="BB25" t="s">
        <v>73</v>
      </c>
      <c r="BC25">
        <f t="shared" ref="BC25" si="13">$B$15</f>
        <v>0</v>
      </c>
      <c r="BD25" t="str">
        <f t="shared" si="4"/>
        <v>Kg</v>
      </c>
      <c r="BE25">
        <f t="shared" si="4"/>
        <v>0</v>
      </c>
    </row>
    <row r="26" spans="1:57" x14ac:dyDescent="0.3">
      <c r="A26" s="23" t="s">
        <v>148</v>
      </c>
      <c r="B26" s="24"/>
      <c r="C26" s="34" t="s">
        <v>33</v>
      </c>
      <c r="D26" s="76"/>
      <c r="E26" s="112" t="str">
        <f>IF(B26="","",VLOOKUP(B26,'Processed products'!$B$5:$E$103,2,FALSE))</f>
        <v/>
      </c>
      <c r="F26" s="112" t="str">
        <f>IF(B26="","",VLOOKUP(B26,'Processed products'!$B$5:$E$103,3,FALSE))</f>
        <v/>
      </c>
      <c r="G26" s="112" t="str">
        <f>IF(B26="","",VLOOKUP(B26,'Processed products'!$B$5:$E$103,4,FALSE))</f>
        <v/>
      </c>
      <c r="I26" s="16">
        <f t="shared" si="12"/>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7"/>
        <v>0</v>
      </c>
      <c r="AL26" s="42">
        <f t="shared" si="8"/>
        <v>0</v>
      </c>
      <c r="AM26" s="42">
        <f t="shared" si="9"/>
        <v>0</v>
      </c>
      <c r="AN26" s="42">
        <f t="shared" si="10"/>
        <v>0</v>
      </c>
      <c r="AO26" s="42">
        <f t="shared" si="11"/>
        <v>0</v>
      </c>
      <c r="AZ26">
        <f t="shared" si="1"/>
        <v>11</v>
      </c>
      <c r="BA26" t="str">
        <f t="shared" si="2"/>
        <v>Pstarch_factory_conv</v>
      </c>
      <c r="BB26" t="s">
        <v>73</v>
      </c>
      <c r="BC26">
        <f t="shared" ref="BC26" si="14">$B$16</f>
        <v>0</v>
      </c>
      <c r="BD26" t="str">
        <f t="shared" si="4"/>
        <v>Kg</v>
      </c>
      <c r="BE26">
        <f t="shared" si="4"/>
        <v>0</v>
      </c>
    </row>
    <row r="27" spans="1:57" x14ac:dyDescent="0.3">
      <c r="A27" s="23" t="s">
        <v>149</v>
      </c>
      <c r="B27" s="24"/>
      <c r="C27" s="34" t="s">
        <v>33</v>
      </c>
      <c r="D27" s="76"/>
      <c r="E27" s="112" t="str">
        <f>IF(B27="","",VLOOKUP(B27,'Processed products'!$B$5:$E$103,2,FALSE))</f>
        <v/>
      </c>
      <c r="F27" s="112" t="str">
        <f>IF(B27="","",VLOOKUP(B27,'Processed products'!$B$5:$E$103,3,FALSE))</f>
        <v/>
      </c>
      <c r="G27" s="112" t="str">
        <f>IF(B27="","",VLOOKUP(B27,'Processed products'!$B$5:$E$103,4,FALSE))</f>
        <v/>
      </c>
      <c r="I27" s="16">
        <f t="shared" si="12"/>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7"/>
        <v>0</v>
      </c>
      <c r="AL27" s="42">
        <f t="shared" si="8"/>
        <v>0</v>
      </c>
      <c r="AM27" s="42">
        <f t="shared" si="9"/>
        <v>0</v>
      </c>
      <c r="AN27" s="42">
        <f t="shared" si="10"/>
        <v>0</v>
      </c>
      <c r="AO27" s="42">
        <f t="shared" si="11"/>
        <v>0</v>
      </c>
      <c r="AZ27">
        <f t="shared" si="1"/>
        <v>11</v>
      </c>
      <c r="BA27" t="str">
        <f t="shared" si="2"/>
        <v>Pstarch_factory_conv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12"/>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7"/>
        <v>0</v>
      </c>
      <c r="AL28" s="42">
        <f t="shared" si="8"/>
        <v>0</v>
      </c>
      <c r="AM28" s="42">
        <f t="shared" si="9"/>
        <v>0</v>
      </c>
      <c r="AN28" s="42">
        <f t="shared" si="10"/>
        <v>0</v>
      </c>
      <c r="AO28" s="42">
        <f t="shared" si="11"/>
        <v>0</v>
      </c>
      <c r="AS28" s="47"/>
      <c r="AZ28">
        <f t="shared" si="1"/>
        <v>11</v>
      </c>
      <c r="BA28" t="str">
        <f t="shared" si="2"/>
        <v>Pstarch_factory_conv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12"/>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7"/>
        <v>0</v>
      </c>
      <c r="AL29" s="42">
        <f t="shared" si="8"/>
        <v>0</v>
      </c>
      <c r="AM29" s="42">
        <f t="shared" si="9"/>
        <v>0</v>
      </c>
      <c r="AN29" s="42">
        <f t="shared" si="10"/>
        <v>0</v>
      </c>
      <c r="AO29" s="42">
        <f t="shared" si="11"/>
        <v>0</v>
      </c>
      <c r="AZ29">
        <f t="shared" si="1"/>
        <v>11</v>
      </c>
      <c r="BA29" t="str">
        <f t="shared" si="2"/>
        <v>Pstarch_factory_conv</v>
      </c>
      <c r="BB29" t="s">
        <v>171</v>
      </c>
      <c r="BC29">
        <f>$B$23</f>
        <v>0</v>
      </c>
      <c r="BD29" t="str">
        <f>C23</f>
        <v>Kg</v>
      </c>
      <c r="BE29" s="81">
        <f>O23</f>
        <v>0</v>
      </c>
    </row>
    <row r="30" spans="1:57" x14ac:dyDescent="0.3">
      <c r="A30" s="41" t="s">
        <v>60</v>
      </c>
      <c r="B30" s="50"/>
      <c r="C30" s="34" t="s">
        <v>33</v>
      </c>
      <c r="D30" s="64">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11</v>
      </c>
      <c r="BA30" t="str">
        <f t="shared" si="2"/>
        <v>Pstarch_factory_conv</v>
      </c>
      <c r="BB30" t="s">
        <v>171</v>
      </c>
      <c r="BC30">
        <f>$B$24</f>
        <v>0</v>
      </c>
      <c r="BD30" t="str">
        <f t="shared" ref="BD30:BD35" si="17">C23</f>
        <v>Kg</v>
      </c>
      <c r="BE30" s="81">
        <f t="shared" ref="BE30:BE35" si="18">O23</f>
        <v>0</v>
      </c>
    </row>
    <row r="31" spans="1:57" x14ac:dyDescent="0.3">
      <c r="Y31" s="68"/>
      <c r="Z31" s="68"/>
      <c r="AA31" s="68"/>
      <c r="AB31" s="68"/>
      <c r="AC31" s="68"/>
      <c r="AS31" s="81"/>
      <c r="AZ31">
        <f t="shared" si="1"/>
        <v>11</v>
      </c>
      <c r="BA31" t="str">
        <f t="shared" si="2"/>
        <v>Pstarch_factory_conv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11</v>
      </c>
      <c r="BA32" t="str">
        <f t="shared" si="2"/>
        <v>Pstarch_factory_conv</v>
      </c>
      <c r="BB32" t="s">
        <v>171</v>
      </c>
      <c r="BC32">
        <f>$B$26</f>
        <v>0</v>
      </c>
      <c r="BD32" t="str">
        <f t="shared" si="17"/>
        <v>Kg</v>
      </c>
      <c r="BE32" s="81">
        <f t="shared" si="18"/>
        <v>0</v>
      </c>
    </row>
    <row r="33" spans="1:57" x14ac:dyDescent="0.3">
      <c r="A33" s="23" t="s">
        <v>430</v>
      </c>
      <c r="B33" s="24" t="s">
        <v>602</v>
      </c>
      <c r="C33" s="34" t="s">
        <v>33</v>
      </c>
      <c r="D33" s="76">
        <v>0.70130000000000003</v>
      </c>
      <c r="E33" s="34" t="str">
        <f>IF(B33="","",VLOOKUP(B33,'Processed products'!$AJ$5:$AM$239,2,FALSE))</f>
        <v>Starch_potato_conv</v>
      </c>
      <c r="F33" s="34" t="str">
        <f>IF(B33="","",VLOOKUP(B33,'Processed products'!$AJ$5:$AM$239,3,FALSE))</f>
        <v>Starch</v>
      </c>
      <c r="G33" s="34" t="s">
        <v>603</v>
      </c>
      <c r="I33" s="76">
        <v>0.70130000000000003</v>
      </c>
      <c r="J33" s="76">
        <v>2.2499999999999999E-2</v>
      </c>
      <c r="K33" s="76">
        <v>2.8000000000000001E-2</v>
      </c>
      <c r="L33" s="76">
        <v>1.8800000000000001E-2</v>
      </c>
      <c r="M33" s="76">
        <v>0.70130000000000003</v>
      </c>
      <c r="O33" s="64">
        <f t="shared" ref="O33:O37" si="19">D33*$D$20</f>
        <v>0.70130000000000003</v>
      </c>
      <c r="P33" s="59"/>
      <c r="Q33" s="66">
        <f>(IF($B33="","",VLOOKUP($B33,'Processed products'!AJ4:AN238,5,FALSE)))</f>
        <v>990</v>
      </c>
      <c r="AK33" s="42">
        <f>IF($D33="","",(S20*I33))</f>
        <v>315.58500000000004</v>
      </c>
      <c r="AL33" s="42">
        <f>IF($D33="","",(T20*J33))</f>
        <v>0.33119999999999999</v>
      </c>
      <c r="AM33" s="42">
        <f>IF($D33="","",(U20*K33))</f>
        <v>5.8800000000000005E-2</v>
      </c>
      <c r="AN33" s="42">
        <f>IF($D33="","",(V20*L33))</f>
        <v>0.376</v>
      </c>
      <c r="AO33" s="42">
        <f>IF($D33="","",(W20*M33))</f>
        <v>12.76366</v>
      </c>
      <c r="AQ33" s="62">
        <f t="shared" ref="AQ33:AU39" si="20">IF($D33="","",(1/$O33)*AK33)</f>
        <v>450.00000000000006</v>
      </c>
      <c r="AR33" s="62">
        <f t="shared" si="20"/>
        <v>0.472265792100385</v>
      </c>
      <c r="AS33" s="62">
        <f t="shared" si="20"/>
        <v>8.3844289177242279E-2</v>
      </c>
      <c r="AT33" s="62">
        <f t="shared" si="20"/>
        <v>0.5361471552830458</v>
      </c>
      <c r="AU33" s="62">
        <f t="shared" si="20"/>
        <v>18.2</v>
      </c>
      <c r="AZ33">
        <f t="shared" si="1"/>
        <v>11</v>
      </c>
      <c r="BA33" t="str">
        <f t="shared" si="2"/>
        <v>Pstarch_factory_conv</v>
      </c>
      <c r="BB33" t="s">
        <v>171</v>
      </c>
      <c r="BC33">
        <f>$B$27</f>
        <v>0</v>
      </c>
      <c r="BD33" t="str">
        <f t="shared" si="17"/>
        <v>Kg</v>
      </c>
      <c r="BE33" s="81">
        <f t="shared" si="18"/>
        <v>0</v>
      </c>
    </row>
    <row r="34" spans="1:57" x14ac:dyDescent="0.3">
      <c r="A34" s="23" t="s">
        <v>153</v>
      </c>
      <c r="B34" s="24" t="s">
        <v>604</v>
      </c>
      <c r="C34" s="34" t="s">
        <v>33</v>
      </c>
      <c r="D34" s="76">
        <v>1.865E-2</v>
      </c>
      <c r="E34" s="34" t="str">
        <f>IF(B34="","",VLOOKUP(B34,'Processed products'!$AJ$5:$AM$239,2,FALSE))</f>
        <v>Protein_potato1_conv</v>
      </c>
      <c r="F34" s="34" t="str">
        <f>IF(B34="","",VLOOKUP(B34,'Processed products'!$AJ$5:$AM$239,3,FALSE))</f>
        <v>Human_food_protein</v>
      </c>
      <c r="G34" s="34" t="str">
        <f>IF(B34="","",VLOOKUP(B34,'Processed products'!$AJ$5:$AM$239,4,FALSE))</f>
        <v>Exit_model</v>
      </c>
      <c r="I34" s="76">
        <v>1.865E-2</v>
      </c>
      <c r="J34" s="76">
        <v>0.21060000000000001</v>
      </c>
      <c r="K34" s="76">
        <v>1.6899999999999998E-2</v>
      </c>
      <c r="L34" s="76">
        <v>8.0999999999999996E-3</v>
      </c>
      <c r="M34" s="76">
        <v>1.865E-2</v>
      </c>
      <c r="O34" s="64">
        <f t="shared" si="19"/>
        <v>1.865E-2</v>
      </c>
      <c r="P34" s="59"/>
      <c r="Q34" s="66">
        <f>(IF($B34="","",VLOOKUP($B34,'Processed products'!AJ5:AN239,5,FALSE)))</f>
        <v>990</v>
      </c>
      <c r="AK34" s="42">
        <f>IF($D34="","",(S20*I34))</f>
        <v>8.3925000000000001</v>
      </c>
      <c r="AL34" s="42">
        <f>IF($D34="","",(T20*J34))</f>
        <v>3.1000320000000001</v>
      </c>
      <c r="AM34" s="42">
        <f>IF($D34="","",(U20*K34))</f>
        <v>3.5490000000000001E-2</v>
      </c>
      <c r="AN34" s="42">
        <f>IF($D34="","",(V20*L34))</f>
        <v>0.16199999999999998</v>
      </c>
      <c r="AO34" s="42">
        <f>IF($D34="","",(W20*M34))</f>
        <v>0.33943000000000001</v>
      </c>
      <c r="AQ34" s="62">
        <f t="shared" si="20"/>
        <v>450</v>
      </c>
      <c r="AR34" s="62">
        <f t="shared" si="20"/>
        <v>166.22155495978552</v>
      </c>
      <c r="AS34" s="62">
        <f t="shared" si="20"/>
        <v>1.9029490616621985</v>
      </c>
      <c r="AT34" s="62">
        <f t="shared" si="20"/>
        <v>8.686327077747988</v>
      </c>
      <c r="AU34" s="62">
        <f t="shared" si="20"/>
        <v>18.2</v>
      </c>
      <c r="AZ34">
        <f t="shared" si="1"/>
        <v>11</v>
      </c>
      <c r="BA34" t="str">
        <f t="shared" si="2"/>
        <v>Pstarch_factory_conv</v>
      </c>
      <c r="BB34" t="s">
        <v>171</v>
      </c>
      <c r="BC34">
        <f>$B$28</f>
        <v>0</v>
      </c>
      <c r="BD34" t="str">
        <f t="shared" si="17"/>
        <v>Kg</v>
      </c>
      <c r="BE34" s="81">
        <f t="shared" si="18"/>
        <v>0</v>
      </c>
    </row>
    <row r="35" spans="1:57" ht="15" thickBot="1" x14ac:dyDescent="0.35">
      <c r="A35" s="23" t="s">
        <v>154</v>
      </c>
      <c r="B35" s="24" t="s">
        <v>605</v>
      </c>
      <c r="C35" s="34" t="s">
        <v>33</v>
      </c>
      <c r="D35" s="76">
        <v>1.865E-2</v>
      </c>
      <c r="E35" s="34" t="str">
        <f>IF(B35="","",VLOOKUP(B35,'Processed products'!$AJ$5:$AM$239,2,FALSE))</f>
        <v>Protein_1_conv</v>
      </c>
      <c r="F35" s="34" t="str">
        <f>IF(B35="","",VLOOKUP(B35,'Processed products'!$AJ$5:$AM$239,3,FALSE))</f>
        <v>Moden</v>
      </c>
      <c r="G35" s="34" t="str">
        <f>IF(B35="","",VLOOKUP(B35,'Processed products'!$AJ$5:$AM$239,4,FALSE))</f>
        <v>Forarbejdet</v>
      </c>
      <c r="I35" s="76">
        <v>1.865E-2</v>
      </c>
      <c r="J35" s="76">
        <v>0.21060000000000001</v>
      </c>
      <c r="K35" s="76">
        <v>1.6899999999999998E-2</v>
      </c>
      <c r="L35" s="76">
        <v>8.0999999999999996E-3</v>
      </c>
      <c r="M35" s="76">
        <v>1.865E-2</v>
      </c>
      <c r="O35" s="64">
        <f t="shared" si="19"/>
        <v>1.865E-2</v>
      </c>
      <c r="P35" s="59"/>
      <c r="Q35" s="66">
        <f>(IF($B35="","",VLOOKUP($B35,'Processed products'!AJ6:AN240,5,FALSE)))</f>
        <v>990</v>
      </c>
      <c r="AK35" s="42">
        <f>IF($D35="","",(S20*I35))</f>
        <v>8.3925000000000001</v>
      </c>
      <c r="AL35" s="42">
        <f>IF($D35="","",(T20*J35))</f>
        <v>3.1000320000000001</v>
      </c>
      <c r="AM35" s="42">
        <f>IF($D35="","",(U20*K35))</f>
        <v>3.5490000000000001E-2</v>
      </c>
      <c r="AN35" s="42">
        <f>IF($D35="","",(V20*L35))</f>
        <v>0.16199999999999998</v>
      </c>
      <c r="AO35" s="42">
        <f>IF($D35="","",(W20*M35))</f>
        <v>0.33943000000000001</v>
      </c>
      <c r="AQ35" s="62">
        <f t="shared" si="20"/>
        <v>450</v>
      </c>
      <c r="AR35" s="62">
        <f t="shared" si="20"/>
        <v>166.22155495978552</v>
      </c>
      <c r="AS35" s="62">
        <f t="shared" si="20"/>
        <v>1.9029490616621985</v>
      </c>
      <c r="AT35" s="62">
        <f t="shared" si="20"/>
        <v>8.686327077747988</v>
      </c>
      <c r="AU35" s="62">
        <f t="shared" si="20"/>
        <v>18.2</v>
      </c>
      <c r="AZ35">
        <f t="shared" si="1"/>
        <v>11</v>
      </c>
      <c r="BA35" t="str">
        <f t="shared" si="2"/>
        <v>Pstarch_factory_conv</v>
      </c>
      <c r="BB35" t="s">
        <v>171</v>
      </c>
      <c r="BC35">
        <f>$B$29</f>
        <v>0</v>
      </c>
      <c r="BD35" t="str">
        <f t="shared" si="17"/>
        <v>Kg</v>
      </c>
      <c r="BE35" s="81">
        <f t="shared" si="18"/>
        <v>0</v>
      </c>
    </row>
    <row r="36" spans="1:57" ht="16.2" thickBot="1" x14ac:dyDescent="0.35">
      <c r="A36" s="23" t="s">
        <v>155</v>
      </c>
      <c r="B36" s="24" t="s">
        <v>606</v>
      </c>
      <c r="C36" s="34" t="s">
        <v>33</v>
      </c>
      <c r="D36" s="76">
        <v>5.5399999999999998E-2</v>
      </c>
      <c r="E36" s="34" t="str">
        <f>IF(B36="","",VLOOKUP(B36,'Processed products'!$AJ$5:$AM$239,2,FALSE))</f>
        <v>Pulp_potato1_conv</v>
      </c>
      <c r="F36" s="34" t="str">
        <f>IF(B36="","",VLOOKUP(B36,'Processed products'!$AJ$5:$AM$239,3,FALSE))</f>
        <v>Energy_biomass_rerservation_conv</v>
      </c>
      <c r="G36" s="34" t="str">
        <f>IF(B36="","",VLOOKUP(B36,'Processed products'!$AJ$5:$AM$239,4,FALSE))</f>
        <v>Energy_biomass_reservation</v>
      </c>
      <c r="I36" s="76">
        <v>5.5399999999999998E-2</v>
      </c>
      <c r="J36" s="76">
        <v>8.2199999999999995E-2</v>
      </c>
      <c r="K36" s="76">
        <v>4.99E-2</v>
      </c>
      <c r="L36" s="76">
        <v>0.108</v>
      </c>
      <c r="M36" s="76">
        <v>5.5399999999999998E-2</v>
      </c>
      <c r="O36" s="64">
        <f t="shared" si="19"/>
        <v>5.5399999999999998E-2</v>
      </c>
      <c r="P36" s="59"/>
      <c r="Q36" s="66">
        <f>(IF($B36="","",VLOOKUP($B36,'Processed products'!AJ7:AN241,5,FALSE)))</f>
        <v>200</v>
      </c>
      <c r="S36" s="98" t="s">
        <v>236</v>
      </c>
      <c r="T36" s="99"/>
      <c r="U36" s="99"/>
      <c r="V36" s="99"/>
      <c r="W36" s="99"/>
      <c r="X36" s="99"/>
      <c r="Y36" s="99"/>
      <c r="Z36" s="99"/>
      <c r="AA36" s="99"/>
      <c r="AB36" s="99"/>
      <c r="AC36" s="99"/>
      <c r="AD36" s="100"/>
      <c r="AK36" s="42">
        <f>IF($D36="","",(S20*I36))</f>
        <v>24.93</v>
      </c>
      <c r="AL36" s="42">
        <f>IF($D36="","",(T20*J36))</f>
        <v>1.2099839999999999</v>
      </c>
      <c r="AM36" s="42">
        <f>IF($D36="","",(U20*K36))</f>
        <v>0.10479000000000001</v>
      </c>
      <c r="AN36" s="42">
        <f>IF($D36="","",(V20*L36))</f>
        <v>2.16</v>
      </c>
      <c r="AO36" s="42">
        <f>IF($D36="","",(W20*M36))</f>
        <v>1.0082799999999998</v>
      </c>
      <c r="AQ36" s="62">
        <f t="shared" si="20"/>
        <v>450</v>
      </c>
      <c r="AR36" s="62">
        <f t="shared" si="20"/>
        <v>21.840866425992779</v>
      </c>
      <c r="AS36" s="62">
        <f t="shared" si="20"/>
        <v>1.8915162454873649</v>
      </c>
      <c r="AT36" s="62">
        <f t="shared" si="20"/>
        <v>38.98916967509026</v>
      </c>
      <c r="AU36" s="62">
        <f t="shared" si="20"/>
        <v>18.2</v>
      </c>
      <c r="AZ36">
        <f t="shared" si="1"/>
        <v>11</v>
      </c>
      <c r="BA36" t="str">
        <f t="shared" si="2"/>
        <v>Pstarch_factory_conv</v>
      </c>
      <c r="BB36" t="s">
        <v>172</v>
      </c>
      <c r="BC36" t="str">
        <f t="shared" ref="BC36:BC41" si="21">$B$33</f>
        <v>Potato_starch_conv</v>
      </c>
      <c r="BD36" t="str">
        <f>C33</f>
        <v>Kg</v>
      </c>
      <c r="BE36" s="81">
        <f>O33</f>
        <v>0.70130000000000003</v>
      </c>
    </row>
    <row r="37" spans="1:57" ht="15.6" x14ac:dyDescent="0.3">
      <c r="A37" s="23" t="s">
        <v>156</v>
      </c>
      <c r="B37" s="24" t="s">
        <v>607</v>
      </c>
      <c r="C37" s="34" t="s">
        <v>33</v>
      </c>
      <c r="D37" s="76">
        <v>2.23E-2</v>
      </c>
      <c r="E37" s="34" t="str">
        <f>IF(B37="","",VLOOKUP(B37,'Processed products'!$AJ$5:$AM$239,2,FALSE))</f>
        <v>Grain_conv</v>
      </c>
      <c r="F37" s="34" t="str">
        <f>IF(B37="","",VLOOKUP(B37,'Processed products'!$AJ$5:$AM$239,3,FALSE))</f>
        <v>Grain_crop</v>
      </c>
      <c r="G37" s="34" t="str">
        <f>IF(B37="","",VLOOKUP(B37,'Processed products'!$AJ$5:$AM$239,4,FALSE))</f>
        <v>Kerne</v>
      </c>
      <c r="I37" s="76">
        <v>2.23E-2</v>
      </c>
      <c r="J37" s="76">
        <v>3.3099999999999997E-2</v>
      </c>
      <c r="K37" s="76">
        <v>2.01E-2</v>
      </c>
      <c r="L37" s="76">
        <v>4.3499999999999997E-2</v>
      </c>
      <c r="M37" s="76">
        <v>2.23E-2</v>
      </c>
      <c r="O37" s="64">
        <f t="shared" si="19"/>
        <v>2.23E-2</v>
      </c>
      <c r="P37" s="59"/>
      <c r="Q37" s="66">
        <f>(IF($B37="","",VLOOKUP($B37,'Processed products'!AJ8:AN242,5,FALSE)))</f>
        <v>850</v>
      </c>
      <c r="S37" s="231" t="s">
        <v>62</v>
      </c>
      <c r="T37" s="232"/>
      <c r="U37" s="233"/>
      <c r="V37" s="231" t="s">
        <v>63</v>
      </c>
      <c r="W37" s="232"/>
      <c r="X37" s="232"/>
      <c r="Y37" s="232"/>
      <c r="Z37" s="233"/>
      <c r="AA37" s="220" t="s">
        <v>64</v>
      </c>
      <c r="AB37" s="221"/>
      <c r="AC37" s="220" t="s">
        <v>65</v>
      </c>
      <c r="AD37" s="221"/>
      <c r="AK37" s="42">
        <f>IF($D37="","",(S20*I37))</f>
        <v>10.035</v>
      </c>
      <c r="AL37" s="42">
        <f>IF($D37="","",(T20*J37))</f>
        <v>0.487232</v>
      </c>
      <c r="AM37" s="42">
        <f>IF($D37="","",(U20*K37))</f>
        <v>4.2210000000000004E-2</v>
      </c>
      <c r="AN37" s="42">
        <f>IF($D37="","",(V20*L37))</f>
        <v>0.86999999999999988</v>
      </c>
      <c r="AO37" s="42">
        <f>IF($D37="","",(W20*M37))</f>
        <v>0.40586</v>
      </c>
      <c r="AQ37" s="62">
        <f t="shared" si="20"/>
        <v>450</v>
      </c>
      <c r="AR37" s="62">
        <f t="shared" si="20"/>
        <v>21.848968609865469</v>
      </c>
      <c r="AS37" s="62">
        <f t="shared" si="20"/>
        <v>1.8928251121076234</v>
      </c>
      <c r="AT37" s="62">
        <f t="shared" si="20"/>
        <v>39.013452914798201</v>
      </c>
      <c r="AU37" s="62">
        <f t="shared" si="20"/>
        <v>18.2</v>
      </c>
      <c r="AZ37">
        <f t="shared" si="1"/>
        <v>11</v>
      </c>
      <c r="BA37" t="str">
        <f t="shared" si="2"/>
        <v>Pstarch_factory_conv</v>
      </c>
      <c r="BB37" t="s">
        <v>172</v>
      </c>
      <c r="BC37" t="str">
        <f t="shared" si="21"/>
        <v>Potato_starch_conv</v>
      </c>
      <c r="BD37" t="str">
        <f>$AQ$22</f>
        <v>C g/kg</v>
      </c>
      <c r="BE37" s="40">
        <f>AQ33</f>
        <v>450.00000000000006</v>
      </c>
    </row>
    <row r="38" spans="1:57" x14ac:dyDescent="0.3">
      <c r="A38" s="23" t="s">
        <v>191</v>
      </c>
      <c r="B38" s="24" t="s">
        <v>615</v>
      </c>
      <c r="C38" s="34" t="s">
        <v>33</v>
      </c>
      <c r="D38" s="76">
        <v>8.8400000000000006E-2</v>
      </c>
      <c r="E38" s="34" t="str">
        <f>IF(B38="","",VLOOKUP(B38,'Processed products'!$AJ$5:$AM$239,2,FALSE))</f>
        <v>Juice_concentrate_potato_conv</v>
      </c>
      <c r="F38" s="34" t="str">
        <f>IF(B38="","",VLOOKUP(B38,'Processed products'!$AJ$5:$AM$239,3,FALSE))</f>
        <v>Plant_organic_ferti_conv</v>
      </c>
      <c r="G38" s="34" t="str">
        <f>IF(B38="","",VLOOKUP(B38,'Processed products'!$AJ$5:$AM$239,4,FALSE))</f>
        <v>Field_application</v>
      </c>
      <c r="I38" s="76">
        <v>8.8400000000000006E-2</v>
      </c>
      <c r="J38" s="76">
        <v>0.37119999999999997</v>
      </c>
      <c r="K38" s="76">
        <v>0.41249999999999998</v>
      </c>
      <c r="L38" s="76">
        <v>0.79400000000000004</v>
      </c>
      <c r="M38" s="76">
        <v>8.8400000000000006E-2</v>
      </c>
      <c r="O38" s="64">
        <f>D38*$D$20</f>
        <v>8.8400000000000006E-2</v>
      </c>
      <c r="P38" s="59"/>
      <c r="Q38" s="66">
        <f>(IF($B38="","",VLOOKUP($B38,'Processed products'!AJ9:AN243,5,FALSE)))</f>
        <v>300</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f>IF($D38="","",(S20*I38))</f>
        <v>39.78</v>
      </c>
      <c r="AL38" s="42">
        <f>IF($D38="","",(T20*J38))</f>
        <v>5.4640639999999996</v>
      </c>
      <c r="AM38" s="42">
        <f>IF($D38="","",(U20*K38))</f>
        <v>0.86624999999999996</v>
      </c>
      <c r="AN38" s="42">
        <f>IF($D38="","",(V20*L38))</f>
        <v>15.88</v>
      </c>
      <c r="AO38" s="42">
        <f>IF($D38="","",(W20*M38))</f>
        <v>1.6088800000000001</v>
      </c>
      <c r="AQ38" s="62">
        <f t="shared" si="20"/>
        <v>449.99999999999994</v>
      </c>
      <c r="AR38" s="62">
        <f t="shared" si="20"/>
        <v>61.810678733031665</v>
      </c>
      <c r="AS38" s="62">
        <f t="shared" si="20"/>
        <v>9.7992081447963795</v>
      </c>
      <c r="AT38" s="62">
        <f t="shared" si="20"/>
        <v>179.63800904977376</v>
      </c>
      <c r="AU38" s="62">
        <f t="shared" si="20"/>
        <v>18.2</v>
      </c>
      <c r="AZ38">
        <f t="shared" si="1"/>
        <v>11</v>
      </c>
      <c r="BA38" t="str">
        <f t="shared" si="2"/>
        <v>Pstarch_factory_conv</v>
      </c>
      <c r="BB38" t="s">
        <v>172</v>
      </c>
      <c r="BC38" t="str">
        <f t="shared" si="21"/>
        <v>Potato_starch_conv</v>
      </c>
      <c r="BD38" t="str">
        <f>$AR$22</f>
        <v>N g/kg</v>
      </c>
      <c r="BE38" s="40">
        <f>AR33</f>
        <v>0.472265792100385</v>
      </c>
    </row>
    <row r="39" spans="1:57" x14ac:dyDescent="0.3">
      <c r="A39" s="23" t="s">
        <v>125</v>
      </c>
      <c r="B39" s="90" t="s">
        <v>192</v>
      </c>
      <c r="C39" s="34" t="s">
        <v>33</v>
      </c>
      <c r="D39" s="76">
        <v>9.5299999999999996E-2</v>
      </c>
      <c r="E39" s="34" t="s">
        <v>205</v>
      </c>
      <c r="F39" s="34" t="s">
        <v>205</v>
      </c>
      <c r="G39" s="34" t="s">
        <v>205</v>
      </c>
      <c r="I39" s="76">
        <v>9.5299999999999829E-2</v>
      </c>
      <c r="J39" s="76">
        <v>6.9799999999999973E-2</v>
      </c>
      <c r="K39" s="76">
        <v>0.45569999999999999</v>
      </c>
      <c r="L39" s="76">
        <v>1.9499999999999962E-2</v>
      </c>
      <c r="M39" s="76">
        <v>9.5299999999999829E-2</v>
      </c>
      <c r="O39" s="64">
        <f>D39*$D$20</f>
        <v>9.5299999999999996E-2</v>
      </c>
      <c r="P39" s="59"/>
      <c r="Q39" s="91" t="s">
        <v>129</v>
      </c>
      <c r="S39" s="95">
        <v>100</v>
      </c>
      <c r="T39" s="96">
        <v>0</v>
      </c>
      <c r="U39" s="97">
        <v>0</v>
      </c>
      <c r="V39" s="95">
        <v>0</v>
      </c>
      <c r="W39" s="96">
        <v>10</v>
      </c>
      <c r="X39" s="96">
        <v>90</v>
      </c>
      <c r="Y39" s="96">
        <v>0</v>
      </c>
      <c r="Z39" s="97">
        <v>0</v>
      </c>
      <c r="AA39" s="95">
        <v>0</v>
      </c>
      <c r="AB39" s="97">
        <v>100</v>
      </c>
      <c r="AC39" s="95">
        <v>0</v>
      </c>
      <c r="AD39" s="97">
        <v>100</v>
      </c>
      <c r="AK39" s="42">
        <f>IF($D39="","",(S20*I39))</f>
        <v>42.88499999999992</v>
      </c>
      <c r="AL39" s="42">
        <f>IF($D39="","",(T20*J39))</f>
        <v>1.0274559999999997</v>
      </c>
      <c r="AM39" s="42">
        <f>IF($D39="","",(U20*K39))</f>
        <v>0.95696999999999999</v>
      </c>
      <c r="AN39" s="42">
        <f>IF($D39="","",(V20*L39))</f>
        <v>0.38999999999999924</v>
      </c>
      <c r="AO39" s="42">
        <f>IF($D39="","",(W20*M39))</f>
        <v>1.7344599999999968</v>
      </c>
      <c r="AQ39" s="62">
        <f t="shared" si="20"/>
        <v>449.9999999999992</v>
      </c>
      <c r="AR39" s="62">
        <f t="shared" si="20"/>
        <v>10.781280167890868</v>
      </c>
      <c r="AS39" s="62">
        <f t="shared" si="20"/>
        <v>10.041657922350472</v>
      </c>
      <c r="AT39" s="62">
        <f t="shared" si="20"/>
        <v>4.0923399790136337</v>
      </c>
      <c r="AU39" s="62">
        <f t="shared" si="20"/>
        <v>18.199999999999967</v>
      </c>
      <c r="AZ39">
        <f t="shared" si="1"/>
        <v>11</v>
      </c>
      <c r="BA39" t="str">
        <f t="shared" si="2"/>
        <v>Pstarch_factory_conv</v>
      </c>
      <c r="BB39" t="s">
        <v>172</v>
      </c>
      <c r="BC39" t="str">
        <f t="shared" si="21"/>
        <v>Potato_starch_conv</v>
      </c>
      <c r="BD39" s="40" t="str">
        <f>$AS$22</f>
        <v>P g/kg</v>
      </c>
      <c r="BE39" s="40">
        <f>AS33</f>
        <v>8.3844289177242279E-2</v>
      </c>
    </row>
    <row r="40" spans="1:57" x14ac:dyDescent="0.3">
      <c r="A40" s="23" t="s">
        <v>104</v>
      </c>
      <c r="B40" s="14"/>
      <c r="C40" s="34" t="s">
        <v>33</v>
      </c>
      <c r="D40" s="83">
        <f>SUM(D30,D33:D39)</f>
        <v>1.0000000000000002</v>
      </c>
      <c r="I40" s="82">
        <f>SUM(I30,I33:I39)</f>
        <v>1</v>
      </c>
      <c r="J40" s="64">
        <f>SUM(J30,J33:J39)</f>
        <v>1</v>
      </c>
      <c r="K40" s="64">
        <f>SUM(K30,K33:K39)</f>
        <v>1</v>
      </c>
      <c r="L40" s="64">
        <f t="shared" ref="L40" si="22">SUM(L30,L33:L39)</f>
        <v>1</v>
      </c>
      <c r="M40" s="64">
        <f>SUM(M30,M33:M39)</f>
        <v>1</v>
      </c>
      <c r="N40" s="60" t="s">
        <v>54</v>
      </c>
      <c r="O40" s="64">
        <f>SUM(O30,O33:O39)</f>
        <v>1.0000000000000002</v>
      </c>
      <c r="P40" s="59"/>
      <c r="AK40" s="42">
        <f>SUM(AK33:AK39)</f>
        <v>449.99999999999994</v>
      </c>
      <c r="AL40" s="42">
        <f t="shared" ref="AL40:AO40" si="23">SUM(AL33:AL39)</f>
        <v>14.72</v>
      </c>
      <c r="AM40" s="42">
        <f t="shared" si="23"/>
        <v>2.1</v>
      </c>
      <c r="AN40" s="42">
        <f t="shared" si="23"/>
        <v>20</v>
      </c>
      <c r="AO40" s="42">
        <f t="shared" si="23"/>
        <v>18.199999999999996</v>
      </c>
      <c r="AZ40">
        <f t="shared" si="1"/>
        <v>11</v>
      </c>
      <c r="BA40" t="str">
        <f t="shared" si="2"/>
        <v>Pstarch_factory_conv</v>
      </c>
      <c r="BB40" t="s">
        <v>172</v>
      </c>
      <c r="BC40" t="str">
        <f t="shared" si="21"/>
        <v>Potato_starch_conv</v>
      </c>
      <c r="BD40" t="str">
        <f>$AT$22</f>
        <v>K g/kg</v>
      </c>
      <c r="BE40" s="40">
        <f>AT33</f>
        <v>0.5361471552830458</v>
      </c>
    </row>
    <row r="41" spans="1:57" x14ac:dyDescent="0.3">
      <c r="C41" s="31"/>
      <c r="H41" s="226" t="s">
        <v>166</v>
      </c>
      <c r="I41" s="226"/>
      <c r="AJ41" s="43" t="s">
        <v>60</v>
      </c>
      <c r="AK41" s="62">
        <f>AK30+AK40</f>
        <v>449.99999999999994</v>
      </c>
      <c r="AL41" s="62">
        <f>AL30+AL40</f>
        <v>14.72</v>
      </c>
      <c r="AM41" s="62">
        <f>AM30+AM40</f>
        <v>2.1</v>
      </c>
      <c r="AN41" s="62">
        <f>AN30+AN40</f>
        <v>20</v>
      </c>
      <c r="AO41" s="62">
        <f>AO30+AO40</f>
        <v>18.199999999999996</v>
      </c>
      <c r="AQ41" s="40"/>
      <c r="AZ41">
        <f t="shared" si="1"/>
        <v>11</v>
      </c>
      <c r="BA41" t="str">
        <f t="shared" si="2"/>
        <v>Pstarch_factory_conv</v>
      </c>
      <c r="BB41" t="s">
        <v>172</v>
      </c>
      <c r="BC41" t="str">
        <f t="shared" si="21"/>
        <v>Potato_starch_conv</v>
      </c>
      <c r="BD41" t="str">
        <f>$AU$22</f>
        <v>BE MJ/kg</v>
      </c>
      <c r="BE41" s="40">
        <f>AU33</f>
        <v>18.2</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11</v>
      </c>
      <c r="BA42" t="str">
        <f t="shared" si="2"/>
        <v>Pstarch_factory_conv</v>
      </c>
      <c r="BB42" t="s">
        <v>172</v>
      </c>
      <c r="BC42" t="str">
        <f>$B$34</f>
        <v>Potato_protein1_conv</v>
      </c>
      <c r="BD42" t="str">
        <f>C34</f>
        <v>Kg</v>
      </c>
      <c r="BE42" s="81">
        <f>O34</f>
        <v>1.865E-2</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J43" s="81"/>
      <c r="K43" s="81"/>
      <c r="L43" s="81"/>
      <c r="M43" s="81"/>
      <c r="N43" s="81"/>
      <c r="AE43" s="40"/>
      <c r="AS43" s="40"/>
      <c r="AZ43">
        <f t="shared" si="1"/>
        <v>11</v>
      </c>
      <c r="BA43" t="str">
        <f t="shared" si="2"/>
        <v>Pstarch_factory_conv</v>
      </c>
      <c r="BB43" t="s">
        <v>172</v>
      </c>
      <c r="BC43" t="str">
        <f t="shared" ref="BC43:BC47" si="24">$B$34</f>
        <v>Potato_protein1_conv</v>
      </c>
      <c r="BD43" t="str">
        <f>$AQ$22</f>
        <v>C g/kg</v>
      </c>
      <c r="BE43" s="40">
        <f>AQ34</f>
        <v>450</v>
      </c>
    </row>
    <row r="44" spans="1:57" x14ac:dyDescent="0.3">
      <c r="A44" s="23" t="s">
        <v>25</v>
      </c>
      <c r="B44" s="65"/>
      <c r="C44" s="65"/>
      <c r="D44" s="63">
        <f>IF(C44="KWh",$AO$39*Other_tabels!$AI$5,IF(C44="MJ",$AO$39,0))</f>
        <v>0</v>
      </c>
      <c r="E44" s="61"/>
      <c r="F44" s="63">
        <f t="shared" ref="F44:F49" si="25">D44*(E44/100)</f>
        <v>0</v>
      </c>
      <c r="G44" s="61"/>
      <c r="H44" s="63" t="str">
        <f t="shared" ref="H44:H49" si="26">IF(C44="KWh",((D44-F44)*(G44/100)),"")</f>
        <v/>
      </c>
      <c r="I44" s="63" t="str">
        <f t="shared" ref="I44:I49" si="27">IF(C44="MJ",((D44-F44)*(G44/100)),"")</f>
        <v/>
      </c>
      <c r="AS44" s="40"/>
      <c r="AZ44">
        <f t="shared" si="1"/>
        <v>11</v>
      </c>
      <c r="BA44" t="str">
        <f t="shared" si="2"/>
        <v>Pstarch_factory_conv</v>
      </c>
      <c r="BB44" t="s">
        <v>172</v>
      </c>
      <c r="BC44" t="str">
        <f t="shared" si="24"/>
        <v>Potato_protein1_conv</v>
      </c>
      <c r="BD44" t="str">
        <f>$AR$22</f>
        <v>N g/kg</v>
      </c>
      <c r="BE44" s="40">
        <f>AR34</f>
        <v>166.22155495978552</v>
      </c>
    </row>
    <row r="45" spans="1:57" x14ac:dyDescent="0.3">
      <c r="A45" s="23" t="s">
        <v>26</v>
      </c>
      <c r="B45" s="65"/>
      <c r="C45" s="65"/>
      <c r="D45" s="63">
        <f>IF(C45="KWh",$AO$39*Other_tabels!$AI$5,IF(C45="MJ",$AO$39,0))</f>
        <v>0</v>
      </c>
      <c r="E45" s="61"/>
      <c r="F45" s="63">
        <f t="shared" si="25"/>
        <v>0</v>
      </c>
      <c r="G45" s="61"/>
      <c r="H45" s="63" t="str">
        <f t="shared" si="26"/>
        <v/>
      </c>
      <c r="I45" s="63" t="str">
        <f t="shared" si="27"/>
        <v/>
      </c>
      <c r="AR45" s="40"/>
      <c r="AS45" s="40"/>
      <c r="AZ45">
        <f t="shared" si="1"/>
        <v>11</v>
      </c>
      <c r="BA45" t="str">
        <f t="shared" si="2"/>
        <v>Pstarch_factory_conv</v>
      </c>
      <c r="BB45" t="s">
        <v>172</v>
      </c>
      <c r="BC45" t="str">
        <f t="shared" si="24"/>
        <v>Potato_protein1_conv</v>
      </c>
      <c r="BD45" s="40" t="str">
        <f>$AS$22</f>
        <v>P g/kg</v>
      </c>
      <c r="BE45" s="40">
        <f>AS34</f>
        <v>1.9029490616621985</v>
      </c>
    </row>
    <row r="46" spans="1:57" x14ac:dyDescent="0.3">
      <c r="A46" s="23" t="s">
        <v>27</v>
      </c>
      <c r="B46" s="65"/>
      <c r="C46" s="65"/>
      <c r="D46" s="63">
        <f>IF(C46="KWh",$AO$39*Other_tabels!$AI$5,IF(C46="MJ",$AO$39,0))</f>
        <v>0</v>
      </c>
      <c r="E46" s="61"/>
      <c r="F46" s="63">
        <f t="shared" si="25"/>
        <v>0</v>
      </c>
      <c r="G46" s="61"/>
      <c r="H46" s="63" t="str">
        <f t="shared" si="26"/>
        <v/>
      </c>
      <c r="I46" s="63" t="str">
        <f t="shared" si="27"/>
        <v/>
      </c>
      <c r="AS46" s="40"/>
      <c r="AZ46">
        <f t="shared" si="1"/>
        <v>11</v>
      </c>
      <c r="BA46" t="str">
        <f t="shared" si="2"/>
        <v>Pstarch_factory_conv</v>
      </c>
      <c r="BB46" t="s">
        <v>172</v>
      </c>
      <c r="BC46" t="str">
        <f t="shared" si="24"/>
        <v>Potato_protein1_conv</v>
      </c>
      <c r="BD46" t="str">
        <f>$AT$22</f>
        <v>K g/kg</v>
      </c>
      <c r="BE46" s="40">
        <f>AT34</f>
        <v>8.686327077747988</v>
      </c>
    </row>
    <row r="47" spans="1:57" x14ac:dyDescent="0.3">
      <c r="A47" s="23" t="s">
        <v>28</v>
      </c>
      <c r="B47" s="65"/>
      <c r="C47" s="65"/>
      <c r="D47" s="63">
        <f>IF(C47="KWh",$AO$39*Other_tabels!$AI$5,IF(C47="MJ",$AO$39,0))</f>
        <v>0</v>
      </c>
      <c r="E47" s="61"/>
      <c r="F47" s="63">
        <f t="shared" si="25"/>
        <v>0</v>
      </c>
      <c r="G47" s="61"/>
      <c r="H47" s="63" t="str">
        <f t="shared" si="26"/>
        <v/>
      </c>
      <c r="I47" s="63" t="str">
        <f t="shared" si="27"/>
        <v/>
      </c>
      <c r="AS47" s="40"/>
      <c r="AZ47">
        <f t="shared" si="1"/>
        <v>11</v>
      </c>
      <c r="BA47" t="str">
        <f t="shared" si="2"/>
        <v>Pstarch_factory_conv</v>
      </c>
      <c r="BB47" t="s">
        <v>172</v>
      </c>
      <c r="BC47" t="str">
        <f t="shared" si="24"/>
        <v>Potato_protein1_conv</v>
      </c>
      <c r="BD47" t="str">
        <f>$AU$22</f>
        <v>BE MJ/kg</v>
      </c>
      <c r="BE47" s="40">
        <f>AU34</f>
        <v>18.2</v>
      </c>
    </row>
    <row r="48" spans="1:57" x14ac:dyDescent="0.3">
      <c r="A48" s="23" t="s">
        <v>29</v>
      </c>
      <c r="B48" s="65"/>
      <c r="C48" s="65"/>
      <c r="D48" s="63">
        <f>IF(C48="KWh",$AO$39*Other_tabels!$AI$5,IF(C48="MJ",$AO$39,0))</f>
        <v>0</v>
      </c>
      <c r="E48" s="61"/>
      <c r="F48" s="63">
        <f t="shared" si="25"/>
        <v>0</v>
      </c>
      <c r="G48" s="61"/>
      <c r="H48" s="63" t="str">
        <f t="shared" si="26"/>
        <v/>
      </c>
      <c r="I48" s="63" t="str">
        <f t="shared" si="27"/>
        <v/>
      </c>
      <c r="AS48" s="40"/>
      <c r="AZ48">
        <f t="shared" si="1"/>
        <v>11</v>
      </c>
      <c r="BA48" t="str">
        <f t="shared" si="2"/>
        <v>Pstarch_factory_conv</v>
      </c>
      <c r="BB48" t="s">
        <v>172</v>
      </c>
      <c r="BC48" t="str">
        <f>$B$35</f>
        <v>Potato_protein2_conv</v>
      </c>
      <c r="BD48" t="str">
        <f>C35</f>
        <v>Kg</v>
      </c>
      <c r="BE48" s="40">
        <f>O35</f>
        <v>1.865E-2</v>
      </c>
    </row>
    <row r="49" spans="1:57" x14ac:dyDescent="0.3">
      <c r="A49" s="23" t="s">
        <v>30</v>
      </c>
      <c r="B49" s="65"/>
      <c r="C49" s="65"/>
      <c r="D49" s="63">
        <f>IF(C49="KWh",$AO$39*Other_tabels!$AI$5,IF(C49="MJ",$AO$39,0))</f>
        <v>0</v>
      </c>
      <c r="E49" s="61"/>
      <c r="F49" s="63">
        <f t="shared" si="25"/>
        <v>0</v>
      </c>
      <c r="G49" s="61"/>
      <c r="H49" s="63" t="str">
        <f t="shared" si="26"/>
        <v/>
      </c>
      <c r="I49" s="63" t="str">
        <f t="shared" si="27"/>
        <v/>
      </c>
      <c r="AS49" s="40"/>
      <c r="AZ49">
        <f t="shared" si="1"/>
        <v>11</v>
      </c>
      <c r="BA49" t="str">
        <f t="shared" si="2"/>
        <v>Pstarch_factory_conv</v>
      </c>
      <c r="BB49" t="s">
        <v>172</v>
      </c>
      <c r="BC49" t="str">
        <f t="shared" ref="BC49:BC53" si="28">$B$35</f>
        <v>Potato_protein2_conv</v>
      </c>
      <c r="BD49" t="str">
        <f>$AQ$22</f>
        <v>C g/kg</v>
      </c>
      <c r="BE49" s="40">
        <f>AQ35</f>
        <v>450</v>
      </c>
    </row>
    <row r="50" spans="1:57" x14ac:dyDescent="0.3">
      <c r="A50" s="23" t="s">
        <v>54</v>
      </c>
      <c r="B50" s="30"/>
      <c r="D50" s="40"/>
      <c r="F50" s="40"/>
      <c r="H50" s="63">
        <f>SUM(H43:H49)</f>
        <v>0</v>
      </c>
      <c r="I50" s="63">
        <f>SUM(I43:I49)</f>
        <v>0</v>
      </c>
      <c r="AS50" s="40"/>
      <c r="AZ50">
        <f t="shared" si="1"/>
        <v>11</v>
      </c>
      <c r="BA50" t="str">
        <f t="shared" si="2"/>
        <v>Pstarch_factory_conv</v>
      </c>
      <c r="BB50" t="s">
        <v>172</v>
      </c>
      <c r="BC50" t="str">
        <f t="shared" si="28"/>
        <v>Potato_protein2_conv</v>
      </c>
      <c r="BD50" t="str">
        <f>$AR$22</f>
        <v>N g/kg</v>
      </c>
      <c r="BE50" s="40">
        <f>AR35</f>
        <v>166.22155495978552</v>
      </c>
    </row>
    <row r="51" spans="1:57" x14ac:dyDescent="0.3">
      <c r="AR51" s="40"/>
      <c r="AS51" s="40"/>
      <c r="AZ51">
        <f t="shared" si="1"/>
        <v>11</v>
      </c>
      <c r="BA51" t="str">
        <f t="shared" si="2"/>
        <v>Pstarch_factory_conv</v>
      </c>
      <c r="BB51" t="s">
        <v>172</v>
      </c>
      <c r="BC51" t="str">
        <f t="shared" si="28"/>
        <v>Potato_protein2_conv</v>
      </c>
      <c r="BD51" s="40" t="str">
        <f>$AS$22</f>
        <v>P g/kg</v>
      </c>
      <c r="BE51" s="40">
        <f>AS35</f>
        <v>1.9029490616621985</v>
      </c>
    </row>
    <row r="52" spans="1:57" ht="17.399999999999999" x14ac:dyDescent="0.3">
      <c r="A52" s="37" t="s">
        <v>119</v>
      </c>
      <c r="O52" s="37" t="s">
        <v>102</v>
      </c>
      <c r="P52" s="37"/>
      <c r="AS52" s="40"/>
      <c r="AZ52">
        <f t="shared" si="1"/>
        <v>11</v>
      </c>
      <c r="BA52" t="str">
        <f t="shared" si="2"/>
        <v>Pstarch_factory_conv</v>
      </c>
      <c r="BB52" t="s">
        <v>172</v>
      </c>
      <c r="BC52" t="str">
        <f t="shared" si="28"/>
        <v>Potato_protein2_conv</v>
      </c>
      <c r="BD52" t="str">
        <f>$AT$22</f>
        <v>K g/kg</v>
      </c>
      <c r="BE52" s="40">
        <f>AT35</f>
        <v>8.686327077747988</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11</v>
      </c>
      <c r="BA53" t="str">
        <f t="shared" si="2"/>
        <v>Pstarch_factory_conv</v>
      </c>
      <c r="BB53" t="s">
        <v>172</v>
      </c>
      <c r="BC53" t="str">
        <f t="shared" si="28"/>
        <v>Potato_protein2_conv</v>
      </c>
      <c r="BD53" t="str">
        <f>$AU$22</f>
        <v>BE MJ/kg</v>
      </c>
      <c r="BE53" s="40">
        <f>AU35</f>
        <v>18.2</v>
      </c>
    </row>
    <row r="54" spans="1:57" x14ac:dyDescent="0.3">
      <c r="A54" s="23" t="s">
        <v>34</v>
      </c>
      <c r="B54" s="49" t="s">
        <v>610</v>
      </c>
      <c r="C54" s="24">
        <v>3</v>
      </c>
      <c r="D54" s="16" t="s">
        <v>48</v>
      </c>
      <c r="E54" s="16" t="s">
        <v>16</v>
      </c>
      <c r="F54" s="10">
        <v>100</v>
      </c>
      <c r="K54" s="63">
        <f>IF(B54="",0,((((VLOOKUP(B54,$B$12:$D$18,3,FALSE))/1000)*C54)/(VLOOKUP(B54,$B$12:$Q$18,16,FALSE)/1000))*(F54/100))</f>
        <v>1.2500000000000001E-2</v>
      </c>
      <c r="L54" s="63">
        <f>IF(E54="Diesel",VLOOKUP(D54,Other_tabels!$Q$5:$T$13,2,FALSE)*K54,0)</f>
        <v>2.5000000000000005E-3</v>
      </c>
      <c r="O54" s="36" t="str">
        <f>Other_tabels!Q5</f>
        <v>Traktor</v>
      </c>
      <c r="P54" s="55"/>
      <c r="Q54" s="63" cm="1">
        <f t="array" ref="Q54">SUMPRODUCT(($D$54:$D$67=O54)*$L$54:$L$67)</f>
        <v>2.5000000000000005E-3</v>
      </c>
      <c r="R54" s="63">
        <f t="shared" ref="R54:R62" si="29">IF(O54="","0",SUMPRODUCT(($D$54:$D$67=O54)*$K$54:$K$67))</f>
        <v>1.2500000000000001E-2</v>
      </c>
      <c r="S54" s="63">
        <f>IF(O54="Traktor",0,(R54*VLOOKUP(O54,Other_tabels!Q5:T13,2,FALSE))/1000)</f>
        <v>0</v>
      </c>
      <c r="AR54" s="81"/>
      <c r="AS54" s="40"/>
      <c r="AZ54">
        <f t="shared" si="1"/>
        <v>11</v>
      </c>
      <c r="BA54" t="str">
        <f t="shared" si="2"/>
        <v>Pstarch_factory_conv</v>
      </c>
      <c r="BB54" t="s">
        <v>172</v>
      </c>
      <c r="BC54" t="str">
        <f>$B$36</f>
        <v>Potato_pulp1_conv</v>
      </c>
      <c r="BD54" s="81" t="str">
        <f>C36</f>
        <v>Kg</v>
      </c>
      <c r="BE54" s="40">
        <f>O36</f>
        <v>5.5399999999999998E-2</v>
      </c>
    </row>
    <row r="55" spans="1:57" x14ac:dyDescent="0.3">
      <c r="A55" s="23" t="s">
        <v>35</v>
      </c>
      <c r="B55" s="49" t="s">
        <v>610</v>
      </c>
      <c r="C55" s="24">
        <v>26</v>
      </c>
      <c r="D55" s="16" t="s">
        <v>240</v>
      </c>
      <c r="E55" s="16" t="s">
        <v>87</v>
      </c>
      <c r="F55" s="10">
        <v>100</v>
      </c>
      <c r="K55" s="63">
        <f t="shared" ref="K55:K67" si="30">IF(B55="",0,((((VLOOKUP(B55,$B$12:$D$18,3,FALSE))/1000)*C55)/(VLOOKUP(B55,$B$12:$Q$18,16,FALSE)/1000))*(F55/100))</f>
        <v>0.10833333333333335</v>
      </c>
      <c r="L55" s="63">
        <f>IF(E55="Diesel",VLOOKUP(D55,Other_tabels!$Q$5:$T$13,2,FALSE)*K55,0)</f>
        <v>0</v>
      </c>
      <c r="O55" s="36" t="str">
        <f>Other_tabels!Q6</f>
        <v>Lastbil &gt; 20 T</v>
      </c>
      <c r="P55" s="55"/>
      <c r="Q55" s="63" cm="1">
        <f t="array" ref="Q55">SUMPRODUCT(($D$54:$D$67=O55)*$L$54:$L$67)</f>
        <v>0</v>
      </c>
      <c r="R55" s="63">
        <f t="shared" si="29"/>
        <v>0.10833333333333335</v>
      </c>
      <c r="S55" s="63">
        <f>IF(O55="Traktor",0,(R55*VLOOKUP(O55,Other_tabels!Q6:T14,2,FALSE))/1000)</f>
        <v>1.0833333333333335E-2</v>
      </c>
      <c r="AS55" s="40"/>
      <c r="AZ55">
        <f t="shared" si="1"/>
        <v>11</v>
      </c>
      <c r="BA55" t="str">
        <f t="shared" si="2"/>
        <v>Pstarch_factory_conv</v>
      </c>
      <c r="BB55" t="s">
        <v>172</v>
      </c>
      <c r="BC55" t="str">
        <f t="shared" ref="BC55:BC59" si="31">$B$36</f>
        <v>Potato_pulp1_conv</v>
      </c>
      <c r="BD55" t="str">
        <f>$AQ$22</f>
        <v>C g/kg</v>
      </c>
      <c r="BE55" s="40">
        <f>AQ36</f>
        <v>450</v>
      </c>
    </row>
    <row r="56" spans="1:57" x14ac:dyDescent="0.3">
      <c r="A56" s="23" t="s">
        <v>36</v>
      </c>
      <c r="B56" s="49"/>
      <c r="C56" s="24"/>
      <c r="D56" s="16"/>
      <c r="E56" s="16"/>
      <c r="F56" s="10">
        <v>100</v>
      </c>
      <c r="K56" s="63">
        <f t="shared" si="30"/>
        <v>0</v>
      </c>
      <c r="L56" s="63">
        <f>IF(E56="Diesel",VLOOKUP(D56,Other_tabels!$Q$5:$T$13,2,FALSE)*K56,0)</f>
        <v>0</v>
      </c>
      <c r="O56" s="36" t="str">
        <f>Other_tabels!Q7</f>
        <v>Lastbil 10-20 T</v>
      </c>
      <c r="P56" s="55"/>
      <c r="Q56" s="63" cm="1">
        <f t="array" ref="Q56">SUMPRODUCT(($D$54:$D$67=O56)*$L$54:$L$67)</f>
        <v>0</v>
      </c>
      <c r="R56" s="63">
        <f t="shared" si="29"/>
        <v>0</v>
      </c>
      <c r="S56" s="63">
        <f>IF(O56="Traktor",0,(R56*VLOOKUP(O56,Other_tabels!Q7:T15,2,FALSE))/1000)</f>
        <v>0</v>
      </c>
      <c r="AS56" s="40"/>
      <c r="AZ56">
        <f t="shared" si="1"/>
        <v>11</v>
      </c>
      <c r="BA56" t="str">
        <f t="shared" si="2"/>
        <v>Pstarch_factory_conv</v>
      </c>
      <c r="BB56" t="s">
        <v>172</v>
      </c>
      <c r="BC56" t="str">
        <f t="shared" si="31"/>
        <v>Potato_pulp1_conv</v>
      </c>
      <c r="BD56" t="str">
        <f>$AR$22</f>
        <v>N g/kg</v>
      </c>
      <c r="BE56" s="40">
        <f>AR36</f>
        <v>21.840866425992779</v>
      </c>
    </row>
    <row r="57" spans="1:57" x14ac:dyDescent="0.3">
      <c r="A57" s="23" t="s">
        <v>37</v>
      </c>
      <c r="B57" s="49"/>
      <c r="C57" s="24"/>
      <c r="D57" s="16"/>
      <c r="E57" s="16"/>
      <c r="F57" s="10">
        <v>100</v>
      </c>
      <c r="K57" s="63">
        <f t="shared" si="30"/>
        <v>0</v>
      </c>
      <c r="L57" s="63">
        <f>IF(E57="Diesel",VLOOKUP(D57,Other_tabels!$Q$5:$T$13,2,FALSE)*K57,0)</f>
        <v>0</v>
      </c>
      <c r="O57" s="36" t="str">
        <f>Other_tabels!Q8</f>
        <v>Lastbil &lt; 10 T</v>
      </c>
      <c r="P57" s="55"/>
      <c r="Q57" s="63" cm="1">
        <f t="array" ref="Q57">SUMPRODUCT(($D$54:$D$67=O57)*$L$54:$L$67)</f>
        <v>0</v>
      </c>
      <c r="R57" s="63">
        <f t="shared" si="29"/>
        <v>0</v>
      </c>
      <c r="S57" s="63">
        <f>IF(O57="Traktor",0,(R57*VLOOKUP(O57,Other_tabels!Q8:T16,2,FALSE))/1000)</f>
        <v>0</v>
      </c>
      <c r="AR57" s="40"/>
      <c r="AS57" s="40"/>
      <c r="AZ57">
        <f t="shared" si="1"/>
        <v>11</v>
      </c>
      <c r="BA57" t="str">
        <f t="shared" si="2"/>
        <v>Pstarch_factory_conv</v>
      </c>
      <c r="BB57" t="s">
        <v>172</v>
      </c>
      <c r="BC57" t="str">
        <f t="shared" si="31"/>
        <v>Potato_pulp1_conv</v>
      </c>
      <c r="BD57" s="40" t="str">
        <f>$AS$22</f>
        <v>P g/kg</v>
      </c>
      <c r="BE57" s="40">
        <f>AS36</f>
        <v>1.8915162454873649</v>
      </c>
    </row>
    <row r="58" spans="1:57" x14ac:dyDescent="0.3">
      <c r="A58" s="23" t="s">
        <v>71</v>
      </c>
      <c r="B58" s="49"/>
      <c r="C58" s="24"/>
      <c r="D58" s="16"/>
      <c r="E58" s="16"/>
      <c r="F58" s="10">
        <v>100</v>
      </c>
      <c r="K58" s="63">
        <f t="shared" si="30"/>
        <v>0</v>
      </c>
      <c r="L58" s="63">
        <f>IF(E58="Diesel",VLOOKUP(D58,Other_tabels!$Q$5:$T$13,2,FALSE)*K58,0)</f>
        <v>0</v>
      </c>
      <c r="O58" s="36" t="str">
        <f>Other_tabels!Q9</f>
        <v>Fragttog Europa</v>
      </c>
      <c r="P58" s="55"/>
      <c r="Q58" s="63" cm="1">
        <f t="array" ref="Q58">SUMPRODUCT(($D$54:$D$67=O58)*$L$54:$L$67)</f>
        <v>0</v>
      </c>
      <c r="R58" s="63">
        <f t="shared" si="29"/>
        <v>0</v>
      </c>
      <c r="S58" s="63">
        <f>IF(O58="Traktor",0,(R58*VLOOKUP(O58,Other_tabels!Q9:T17,2,FALSE))/1000)</f>
        <v>0</v>
      </c>
      <c r="AS58" s="40"/>
      <c r="AZ58">
        <f t="shared" si="1"/>
        <v>11</v>
      </c>
      <c r="BA58" t="str">
        <f t="shared" si="2"/>
        <v>Pstarch_factory_conv</v>
      </c>
      <c r="BB58" t="s">
        <v>172</v>
      </c>
      <c r="BC58" t="str">
        <f t="shared" si="31"/>
        <v>Potato_pulp1_conv</v>
      </c>
      <c r="BD58" t="str">
        <f>$AT$22</f>
        <v>K g/kg</v>
      </c>
      <c r="BE58" s="40">
        <f>AT36</f>
        <v>38.98916967509026</v>
      </c>
    </row>
    <row r="59" spans="1:57" x14ac:dyDescent="0.3">
      <c r="A59" s="23" t="s">
        <v>72</v>
      </c>
      <c r="B59" s="49"/>
      <c r="C59" s="24"/>
      <c r="D59" s="16"/>
      <c r="E59" s="16"/>
      <c r="F59" s="10">
        <v>100</v>
      </c>
      <c r="K59" s="63">
        <f t="shared" si="30"/>
        <v>0</v>
      </c>
      <c r="L59" s="63">
        <f>IF(E59="Diesel",VLOOKUP(D59,Other_tabels!$Q$5:$T$13,2,FALSE)*K59,0)</f>
        <v>0</v>
      </c>
      <c r="O59" s="36" t="str">
        <f>Other_tabels!Q10</f>
        <v>Skib Oversøisk</v>
      </c>
      <c r="P59" s="55"/>
      <c r="Q59" s="63" cm="1">
        <f t="array" ref="Q59">SUMPRODUCT(($D$54:$D$67=O59)*$L$54:$L$67)</f>
        <v>0</v>
      </c>
      <c r="R59" s="63">
        <f t="shared" si="29"/>
        <v>0</v>
      </c>
      <c r="S59" s="63">
        <f>IF(O59="Traktor",0,(R59*VLOOKUP(O59,Other_tabels!Q10:T18,2,FALSE))/1000)</f>
        <v>0</v>
      </c>
      <c r="AS59" s="40"/>
      <c r="AZ59">
        <f t="shared" si="1"/>
        <v>11</v>
      </c>
      <c r="BA59" t="str">
        <f t="shared" si="2"/>
        <v>Pstarch_factory_conv</v>
      </c>
      <c r="BB59" t="s">
        <v>172</v>
      </c>
      <c r="BC59" t="str">
        <f t="shared" si="31"/>
        <v>Potato_pulp1_conv</v>
      </c>
      <c r="BD59" t="str">
        <f>$AU$22</f>
        <v>BE MJ/kg</v>
      </c>
      <c r="BE59" s="40">
        <f>AU36</f>
        <v>18.2</v>
      </c>
    </row>
    <row r="60" spans="1:57" x14ac:dyDescent="0.3">
      <c r="A60" s="23" t="s">
        <v>38</v>
      </c>
      <c r="B60" s="49"/>
      <c r="C60" s="24"/>
      <c r="D60" s="16"/>
      <c r="E60" s="16"/>
      <c r="F60" s="10">
        <v>100</v>
      </c>
      <c r="K60" s="63">
        <f t="shared" si="30"/>
        <v>0</v>
      </c>
      <c r="L60" s="63">
        <f>IF(E60="Diesel",VLOOKUP(D60,Other_tabels!$Q$5:$T$13,2,FALSE)*K60,0)</f>
        <v>0</v>
      </c>
      <c r="O60" s="36" t="str">
        <f>Other_tabels!Q11</f>
        <v>Skib Indlandsk</v>
      </c>
      <c r="P60" s="55"/>
      <c r="Q60" s="63" cm="1">
        <f t="array" ref="Q60">SUMPRODUCT(($D$54:$D$67=O60)*$L$54:$L$67)</f>
        <v>0</v>
      </c>
      <c r="R60" s="63">
        <f t="shared" si="29"/>
        <v>0</v>
      </c>
      <c r="S60" s="63">
        <f>IF(O60="Traktor",0,(R60*VLOOKUP(O60,Other_tabels!Q11:T19,2,FALSE))/1000)</f>
        <v>0</v>
      </c>
      <c r="AR60" s="81"/>
      <c r="AS60" s="40"/>
      <c r="AZ60">
        <f t="shared" si="1"/>
        <v>11</v>
      </c>
      <c r="BA60" t="str">
        <f t="shared" si="2"/>
        <v>Pstarch_factory_conv</v>
      </c>
      <c r="BB60" t="s">
        <v>172</v>
      </c>
      <c r="BC60" t="str">
        <f>$B$37</f>
        <v>Potato_pulp2_conv</v>
      </c>
      <c r="BD60" s="81" t="str">
        <f>C37</f>
        <v>Kg</v>
      </c>
      <c r="BE60" s="40">
        <f>O37</f>
        <v>2.23E-2</v>
      </c>
    </row>
    <row r="61" spans="1:57" x14ac:dyDescent="0.3">
      <c r="A61" s="23" t="s">
        <v>39</v>
      </c>
      <c r="B61" s="49"/>
      <c r="C61" s="24"/>
      <c r="D61" s="16"/>
      <c r="E61" s="16"/>
      <c r="F61" s="10">
        <v>100</v>
      </c>
      <c r="K61" s="63">
        <f t="shared" si="30"/>
        <v>0</v>
      </c>
      <c r="L61" s="63">
        <f>IF(E61="Diesel",VLOOKUP(D61,Other_tabels!$Q$5:$T$13,2,FALSE)*K61,0)</f>
        <v>0</v>
      </c>
      <c r="O61" s="36" t="str">
        <f>Other_tabels!Q12</f>
        <v>Skib Europa</v>
      </c>
      <c r="P61" s="55"/>
      <c r="Q61" s="63" cm="1">
        <f t="array" ref="Q61">SUMPRODUCT(($D$54:$D$67=O61)*$L$54:$L$67)</f>
        <v>0</v>
      </c>
      <c r="R61" s="63">
        <f t="shared" si="29"/>
        <v>0</v>
      </c>
      <c r="S61" s="63">
        <f>IF(O61="Traktor",0,(R61*VLOOKUP(O61,Other_tabels!Q12:T20,2,FALSE))/1000)</f>
        <v>0</v>
      </c>
      <c r="AS61" s="40"/>
      <c r="AZ61">
        <f t="shared" si="1"/>
        <v>11</v>
      </c>
      <c r="BA61" t="str">
        <f t="shared" si="2"/>
        <v>Pstarch_factory_conv</v>
      </c>
      <c r="BB61" t="s">
        <v>172</v>
      </c>
      <c r="BC61" t="str">
        <f t="shared" ref="BC61:BC65" si="32">$B$37</f>
        <v>Potato_pulp2_conv</v>
      </c>
      <c r="BD61" t="str">
        <f>$AQ$22</f>
        <v>C g/kg</v>
      </c>
      <c r="BE61" s="40">
        <f>AQ37</f>
        <v>450</v>
      </c>
    </row>
    <row r="62" spans="1:57" x14ac:dyDescent="0.3">
      <c r="A62" s="23" t="s">
        <v>40</v>
      </c>
      <c r="B62" s="49"/>
      <c r="C62" s="24"/>
      <c r="D62" s="16"/>
      <c r="E62" s="16"/>
      <c r="F62" s="10">
        <v>100</v>
      </c>
      <c r="K62" s="63">
        <f t="shared" si="30"/>
        <v>0</v>
      </c>
      <c r="L62" s="63">
        <f>IF(E62="Diesel",VLOOKUP(D62,Other_tabels!$Q$5:$T$13,2,FALSE)*K62,0)</f>
        <v>0</v>
      </c>
      <c r="O62" s="36">
        <f>Other_tabels!Q13</f>
        <v>0</v>
      </c>
      <c r="P62" s="55"/>
      <c r="Q62" s="63" cm="1">
        <f t="array" ref="Q62">SUMPRODUCT(($D$54:$D$67=O62)*$L$54:$L$67)</f>
        <v>0</v>
      </c>
      <c r="R62" s="63">
        <f t="shared" si="29"/>
        <v>0</v>
      </c>
      <c r="S62" s="63">
        <f>IF(O62="Traktor",0,(R62*VLOOKUP(O62,Other_tabels!Q13:T21,2,FALSE))/1000)</f>
        <v>0</v>
      </c>
      <c r="AS62" s="40"/>
      <c r="AZ62">
        <f t="shared" si="1"/>
        <v>11</v>
      </c>
      <c r="BA62" t="str">
        <f t="shared" si="2"/>
        <v>Pstarch_factory_conv</v>
      </c>
      <c r="BB62" t="s">
        <v>172</v>
      </c>
      <c r="BC62" t="str">
        <f t="shared" si="32"/>
        <v>Potato_pulp2_conv</v>
      </c>
      <c r="BD62" t="str">
        <f>$AR$22</f>
        <v>N g/kg</v>
      </c>
      <c r="BE62" s="40">
        <f>AR37</f>
        <v>21.848968609865469</v>
      </c>
    </row>
    <row r="63" spans="1:57" x14ac:dyDescent="0.3">
      <c r="A63" s="23" t="s">
        <v>79</v>
      </c>
      <c r="B63" s="49"/>
      <c r="C63" s="24"/>
      <c r="D63" s="16"/>
      <c r="E63" s="16"/>
      <c r="F63" s="10">
        <v>100</v>
      </c>
      <c r="K63" s="63">
        <f t="shared" si="30"/>
        <v>0</v>
      </c>
      <c r="L63" s="63">
        <f>IF(E63="Diesel",VLOOKUP(D63,Other_tabels!$Q$5:$T$13,2,FALSE)*K63,0)</f>
        <v>0</v>
      </c>
      <c r="O63" s="74" t="s">
        <v>54</v>
      </c>
      <c r="P63" s="56"/>
      <c r="Q63" s="73">
        <f>SUM(Q54:Q62)</f>
        <v>2.5000000000000005E-3</v>
      </c>
      <c r="R63" s="72"/>
      <c r="S63" s="73">
        <f t="shared" ref="S63" si="33">SUM(S54:S62)</f>
        <v>1.0833333333333335E-2</v>
      </c>
      <c r="AR63" s="40"/>
      <c r="AS63" s="40"/>
      <c r="AZ63">
        <f t="shared" si="1"/>
        <v>11</v>
      </c>
      <c r="BA63" t="str">
        <f t="shared" si="2"/>
        <v>Pstarch_factory_conv</v>
      </c>
      <c r="BB63" t="s">
        <v>172</v>
      </c>
      <c r="BC63" t="str">
        <f>$B$37</f>
        <v>Potato_pulp2_conv</v>
      </c>
      <c r="BD63" s="40" t="str">
        <f>$AS$22</f>
        <v>P g/kg</v>
      </c>
      <c r="BE63" s="40">
        <f>AS37</f>
        <v>1.8928251121076234</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11</v>
      </c>
      <c r="BA64" t="str">
        <f t="shared" si="2"/>
        <v>Pstarch_factory_conv</v>
      </c>
      <c r="BB64" t="s">
        <v>172</v>
      </c>
      <c r="BC64" t="str">
        <f t="shared" si="32"/>
        <v>Potato_pulp2_conv</v>
      </c>
      <c r="BD64" t="str">
        <f>$AT$22</f>
        <v>K g/kg</v>
      </c>
      <c r="BE64" s="40">
        <f>AT37</f>
        <v>39.013452914798201</v>
      </c>
    </row>
    <row r="65" spans="1:57" x14ac:dyDescent="0.3">
      <c r="A65" s="23" t="s">
        <v>81</v>
      </c>
      <c r="B65" s="49"/>
      <c r="C65" s="24"/>
      <c r="D65" s="16"/>
      <c r="E65" s="16"/>
      <c r="F65" s="10">
        <v>100</v>
      </c>
      <c r="K65" s="63">
        <f t="shared" si="30"/>
        <v>0</v>
      </c>
      <c r="L65" s="63">
        <f>IF(E65="Diesel",VLOOKUP(D65,Other_tabels!$Q$5:$T$13,2,FALSE)*K65,0)</f>
        <v>0</v>
      </c>
      <c r="AS65" s="40"/>
      <c r="AZ65">
        <f t="shared" si="1"/>
        <v>11</v>
      </c>
      <c r="BA65" t="str">
        <f t="shared" si="2"/>
        <v>Pstarch_factory_conv</v>
      </c>
      <c r="BB65" t="s">
        <v>172</v>
      </c>
      <c r="BC65" t="str">
        <f t="shared" si="32"/>
        <v>Potato_pulp2_conv</v>
      </c>
      <c r="BD65" t="str">
        <f>$AU$22</f>
        <v>BE MJ/kg</v>
      </c>
      <c r="BE65" s="40">
        <f>AU37</f>
        <v>18.2</v>
      </c>
    </row>
    <row r="66" spans="1:57" x14ac:dyDescent="0.3">
      <c r="A66" s="23" t="s">
        <v>82</v>
      </c>
      <c r="B66" s="49"/>
      <c r="C66" s="24"/>
      <c r="D66" s="16"/>
      <c r="E66" s="16"/>
      <c r="F66" s="10">
        <v>100</v>
      </c>
      <c r="K66" s="63">
        <f t="shared" si="30"/>
        <v>0</v>
      </c>
      <c r="L66" s="63">
        <f>IF(E66="Diesel",VLOOKUP(D66,Other_tabels!$Q$5:$T$13,2,FALSE)*K66,0)</f>
        <v>0</v>
      </c>
      <c r="AS66" s="81"/>
      <c r="AZ66">
        <f t="shared" si="1"/>
        <v>11</v>
      </c>
      <c r="BA66" t="str">
        <f t="shared" si="2"/>
        <v>Pstarch_factory_conv</v>
      </c>
      <c r="BB66" t="s">
        <v>172</v>
      </c>
      <c r="BC66" t="str">
        <f>$B$38</f>
        <v>Potato_juice_concentrate_conv</v>
      </c>
      <c r="BD66" t="str">
        <f>C38</f>
        <v>Kg</v>
      </c>
      <c r="BE66" s="81">
        <f>O38</f>
        <v>8.8400000000000006E-2</v>
      </c>
    </row>
    <row r="67" spans="1:57" x14ac:dyDescent="0.3">
      <c r="A67" s="23" t="s">
        <v>83</v>
      </c>
      <c r="B67" s="49"/>
      <c r="C67" s="24"/>
      <c r="D67" s="16"/>
      <c r="E67" s="16"/>
      <c r="F67" s="10">
        <v>100</v>
      </c>
      <c r="K67" s="63">
        <f t="shared" si="30"/>
        <v>0</v>
      </c>
      <c r="L67" s="63">
        <f>IF(E67="Diesel",VLOOKUP(D67,Other_tabels!$Q$5:$T$13,2,FALSE)*K67,0)</f>
        <v>0</v>
      </c>
      <c r="AS67" s="40"/>
      <c r="AZ67">
        <f t="shared" si="1"/>
        <v>11</v>
      </c>
      <c r="BA67" t="str">
        <f t="shared" si="2"/>
        <v>Pstarch_factory_conv</v>
      </c>
      <c r="BB67" t="s">
        <v>172</v>
      </c>
      <c r="BC67" t="str">
        <f t="shared" ref="BC67:BC70" si="34">$B$38</f>
        <v>Potato_juice_concentrate_conv</v>
      </c>
      <c r="BD67" t="str">
        <f>$AQ$22</f>
        <v>C g/kg</v>
      </c>
      <c r="BE67" s="40">
        <f>AQ38</f>
        <v>449.99999999999994</v>
      </c>
    </row>
    <row r="68" spans="1:57" ht="17.399999999999999" x14ac:dyDescent="0.3">
      <c r="A68" s="31"/>
      <c r="B68" s="31"/>
      <c r="C68" s="30"/>
      <c r="D68" s="30"/>
      <c r="O68" s="37" t="s">
        <v>101</v>
      </c>
      <c r="P68" s="70"/>
      <c r="AS68" s="40"/>
      <c r="AZ68">
        <f t="shared" si="1"/>
        <v>11</v>
      </c>
      <c r="BA68" t="str">
        <f t="shared" si="2"/>
        <v>Pstarch_factory_conv</v>
      </c>
      <c r="BB68" t="s">
        <v>172</v>
      </c>
      <c r="BC68" t="str">
        <f t="shared" si="34"/>
        <v>Potato_juice_concentrate_conv</v>
      </c>
      <c r="BD68" t="str">
        <f>$AR$22</f>
        <v>N g/kg</v>
      </c>
      <c r="BE68" s="40">
        <f>AR38</f>
        <v>61.810678733031665</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11</v>
      </c>
      <c r="BA69" t="str">
        <f t="shared" si="2"/>
        <v>Pstarch_factory_conv</v>
      </c>
      <c r="BB69" t="s">
        <v>172</v>
      </c>
      <c r="BC69" t="str">
        <f t="shared" si="34"/>
        <v>Potato_juice_concentrate_conv</v>
      </c>
      <c r="BD69" s="40" t="str">
        <f>$AS$22</f>
        <v>P g/kg</v>
      </c>
      <c r="BE69" s="40">
        <f>AS38</f>
        <v>9.7992081447963795</v>
      </c>
    </row>
    <row r="70" spans="1:57" x14ac:dyDescent="0.3">
      <c r="A70" s="23" t="s">
        <v>24</v>
      </c>
      <c r="B70" s="49"/>
      <c r="C70" s="24"/>
      <c r="D70" s="34" t="str">
        <f>IF(B70="","",VLOOKUP(C70,Other_tabels!$X$5:$AF$22,7,FALSE))</f>
        <v/>
      </c>
      <c r="E70" s="34" t="str">
        <f>IF(B70="","",VLOOKUP(C70,Other_tabels!$X$5:$AF$22,3,FALSE))</f>
        <v/>
      </c>
      <c r="F70" s="10">
        <v>100</v>
      </c>
      <c r="O70" s="36">
        <f t="shared" ref="O70:O78" si="35">B70</f>
        <v>0</v>
      </c>
      <c r="P70" s="55"/>
      <c r="Q70" s="63">
        <f>IF(D70="",0,VLOOKUP(O70,$B$12:$D$18,3,FALSE)*D70*(F70/100))</f>
        <v>0</v>
      </c>
      <c r="R70" s="63">
        <f>IF(E70="",0,VLOOKUP(O70,$B$12:$D$18,3,FALSE)*E70*(F70/100))</f>
        <v>0</v>
      </c>
      <c r="AS70" s="40"/>
      <c r="AZ70">
        <f t="shared" si="1"/>
        <v>11</v>
      </c>
      <c r="BA70" t="str">
        <f t="shared" si="2"/>
        <v>Pstarch_factory_conv</v>
      </c>
      <c r="BB70" t="s">
        <v>172</v>
      </c>
      <c r="BC70" t="str">
        <f t="shared" si="34"/>
        <v>Potato_juice_concentrate_conv</v>
      </c>
      <c r="BD70" t="str">
        <f>$AT$22</f>
        <v>K g/kg</v>
      </c>
      <c r="BE70" s="40">
        <f>AT38</f>
        <v>179.63800904977376</v>
      </c>
    </row>
    <row r="71" spans="1:57" x14ac:dyDescent="0.3">
      <c r="A71" s="23" t="s">
        <v>25</v>
      </c>
      <c r="B71" s="49"/>
      <c r="C71" s="24"/>
      <c r="D71" s="34" t="str">
        <f>IF(B71="","",VLOOKUP(C71,Other_tabels!$X$5:$AF$22,7,FALSE))</f>
        <v/>
      </c>
      <c r="E71" s="34" t="str">
        <f>IF(B71="","",VLOOKUP(C71,Other_tabels!$X$5:$AF$22,3,FALSE))</f>
        <v/>
      </c>
      <c r="F71" s="10">
        <v>100</v>
      </c>
      <c r="O71" s="36">
        <f t="shared" si="35"/>
        <v>0</v>
      </c>
      <c r="P71" s="55"/>
      <c r="Q71" s="63">
        <f t="shared" ref="Q71:Q78" si="36">IF(D71="",0,VLOOKUP(O71,$B$12:$D$18,3,FALSE)*D71*(F71/100))</f>
        <v>0</v>
      </c>
      <c r="R71" s="63">
        <f t="shared" ref="R71:R78" si="37">IF(E71="",0,VLOOKUP(O71,$B$12:$D$18,3,FALSE)*E71*(F71/100))</f>
        <v>0</v>
      </c>
      <c r="AS71" s="40"/>
      <c r="AZ71">
        <f t="shared" si="1"/>
        <v>11</v>
      </c>
      <c r="BA71" t="str">
        <f t="shared" si="2"/>
        <v>Pstarch_factory_conv</v>
      </c>
      <c r="BB71" t="s">
        <v>172</v>
      </c>
      <c r="BC71" t="str">
        <f>$B$38</f>
        <v>Potato_juice_concentrate_conv</v>
      </c>
      <c r="BD71" t="str">
        <f>$AU$22</f>
        <v>BE MJ/kg</v>
      </c>
      <c r="BE71" s="40">
        <f>AU38</f>
        <v>18.2</v>
      </c>
    </row>
    <row r="72" spans="1:57" x14ac:dyDescent="0.3">
      <c r="A72" s="23" t="s">
        <v>26</v>
      </c>
      <c r="B72" s="49"/>
      <c r="C72" s="24"/>
      <c r="D72" s="34" t="str">
        <f>IF(B72="","",VLOOKUP(C72,Other_tabels!$X$5:$AF$22,7,FALSE))</f>
        <v/>
      </c>
      <c r="E72" s="34" t="str">
        <f>IF(B72="","",VLOOKUP(C72,Other_tabels!$X$5:$AF$22,3,FALSE))</f>
        <v/>
      </c>
      <c r="F72" s="10">
        <v>100</v>
      </c>
      <c r="O72" s="36">
        <f t="shared" si="35"/>
        <v>0</v>
      </c>
      <c r="P72" s="55"/>
      <c r="Q72" s="63">
        <f t="shared" si="36"/>
        <v>0</v>
      </c>
      <c r="R72" s="63">
        <f t="shared" si="37"/>
        <v>0</v>
      </c>
      <c r="AS72" s="59"/>
      <c r="AZ72">
        <f t="shared" si="1"/>
        <v>11</v>
      </c>
      <c r="BA72" t="str">
        <f t="shared" si="2"/>
        <v>Pstarch_factory_conv</v>
      </c>
      <c r="BB72" t="s">
        <v>125</v>
      </c>
      <c r="BC72" t="str">
        <f>$B$39</f>
        <v>Diffuse tab eller gastab</v>
      </c>
      <c r="BD72" t="str">
        <f>C39</f>
        <v>Kg</v>
      </c>
      <c r="BE72" s="81">
        <f>O39</f>
        <v>9.5299999999999996E-2</v>
      </c>
    </row>
    <row r="73" spans="1:57" x14ac:dyDescent="0.3">
      <c r="A73" s="23" t="s">
        <v>27</v>
      </c>
      <c r="B73" s="49"/>
      <c r="C73" s="24"/>
      <c r="D73" s="34" t="str">
        <f>IF(B73="","",VLOOKUP(C73,Other_tabels!$X$5:$AF$22,7,FALSE))</f>
        <v/>
      </c>
      <c r="E73" s="34" t="str">
        <f>IF(B73="","",VLOOKUP(C73,Other_tabels!$X$5:$AF$22,3,FALSE))</f>
        <v/>
      </c>
      <c r="F73" s="10">
        <v>100</v>
      </c>
      <c r="O73" s="36">
        <f t="shared" si="35"/>
        <v>0</v>
      </c>
      <c r="P73" s="55"/>
      <c r="Q73" s="63">
        <f t="shared" si="36"/>
        <v>0</v>
      </c>
      <c r="R73" s="63">
        <f t="shared" si="37"/>
        <v>0</v>
      </c>
      <c r="AS73" s="59"/>
      <c r="AZ73">
        <f t="shared" si="1"/>
        <v>11</v>
      </c>
      <c r="BA73" t="str">
        <f t="shared" si="2"/>
        <v>Pstarch_factory_conv</v>
      </c>
      <c r="BB73" t="s">
        <v>125</v>
      </c>
      <c r="BC73" t="str">
        <f t="shared" ref="BC73:BC77" si="38">$B$39</f>
        <v>Diffuse tab eller gastab</v>
      </c>
      <c r="BD73" t="str">
        <f>$AQ$22</f>
        <v>C g/kg</v>
      </c>
      <c r="BE73" s="40">
        <f>AQ39</f>
        <v>449.9999999999992</v>
      </c>
    </row>
    <row r="74" spans="1:57" x14ac:dyDescent="0.3">
      <c r="A74" s="23" t="s">
        <v>28</v>
      </c>
      <c r="B74" s="49"/>
      <c r="C74" s="24"/>
      <c r="D74" s="34" t="str">
        <f>IF(B74="","",VLOOKUP(C74,Other_tabels!$X$5:$AF$22,7,FALSE))</f>
        <v/>
      </c>
      <c r="E74" s="34" t="str">
        <f>IF(B74="","",VLOOKUP(C74,Other_tabels!$X$5:$AF$22,3,FALSE))</f>
        <v/>
      </c>
      <c r="F74" s="10">
        <v>100</v>
      </c>
      <c r="O74" s="36">
        <f t="shared" si="35"/>
        <v>0</v>
      </c>
      <c r="P74" s="55"/>
      <c r="Q74" s="63">
        <f t="shared" si="36"/>
        <v>0</v>
      </c>
      <c r="R74" s="63">
        <f t="shared" si="37"/>
        <v>0</v>
      </c>
      <c r="AS74" s="59"/>
      <c r="AZ74">
        <f t="shared" si="1"/>
        <v>11</v>
      </c>
      <c r="BA74" t="str">
        <f t="shared" si="2"/>
        <v>Pstarch_factory_conv</v>
      </c>
      <c r="BB74" t="s">
        <v>125</v>
      </c>
      <c r="BC74" t="str">
        <f t="shared" si="38"/>
        <v>Diffuse tab eller gastab</v>
      </c>
      <c r="BD74" t="str">
        <f>$AR$22</f>
        <v>N g/kg</v>
      </c>
      <c r="BE74" s="40">
        <f>AR39</f>
        <v>10.781280167890868</v>
      </c>
    </row>
    <row r="75" spans="1:57" x14ac:dyDescent="0.3">
      <c r="A75" s="23" t="s">
        <v>29</v>
      </c>
      <c r="B75" s="49"/>
      <c r="C75" s="24"/>
      <c r="D75" s="34" t="str">
        <f>IF(B75="","",VLOOKUP(C75,Other_tabels!$X$5:$AF$22,7,FALSE))</f>
        <v/>
      </c>
      <c r="E75" s="34" t="str">
        <f>IF(B75="","",VLOOKUP(C75,Other_tabels!$X$5:$AF$22,3,FALSE))</f>
        <v/>
      </c>
      <c r="F75" s="10">
        <v>100</v>
      </c>
      <c r="O75" s="36">
        <f t="shared" si="35"/>
        <v>0</v>
      </c>
      <c r="P75" s="55"/>
      <c r="Q75" s="63">
        <f t="shared" si="36"/>
        <v>0</v>
      </c>
      <c r="R75" s="63">
        <f t="shared" si="37"/>
        <v>0</v>
      </c>
      <c r="AS75" s="59"/>
      <c r="AZ75">
        <f t="shared" si="1"/>
        <v>11</v>
      </c>
      <c r="BA75" t="str">
        <f t="shared" si="2"/>
        <v>Pstarch_factory_conv</v>
      </c>
      <c r="BB75" t="s">
        <v>125</v>
      </c>
      <c r="BC75" t="str">
        <f t="shared" si="38"/>
        <v>Diffuse tab eller gastab</v>
      </c>
      <c r="BD75" t="str">
        <f>$AS$22</f>
        <v>P g/kg</v>
      </c>
      <c r="BE75" s="40">
        <f>AS39</f>
        <v>10.041657922350472</v>
      </c>
    </row>
    <row r="76" spans="1:57" x14ac:dyDescent="0.3">
      <c r="A76" s="23" t="s">
        <v>30</v>
      </c>
      <c r="B76" s="49"/>
      <c r="C76" s="24"/>
      <c r="D76" s="34" t="str">
        <f>IF(B76="","",VLOOKUP(C76,Other_tabels!$X$5:$AF$22,7,FALSE))</f>
        <v/>
      </c>
      <c r="E76" s="34" t="str">
        <f>IF(B76="","",VLOOKUP(C76,Other_tabels!$X$5:$AF$22,3,FALSE))</f>
        <v/>
      </c>
      <c r="F76" s="10">
        <v>100</v>
      </c>
      <c r="O76" s="36">
        <f t="shared" si="35"/>
        <v>0</v>
      </c>
      <c r="P76" s="55"/>
      <c r="Q76" s="63">
        <f t="shared" si="36"/>
        <v>0</v>
      </c>
      <c r="R76" s="63">
        <f t="shared" si="37"/>
        <v>0</v>
      </c>
      <c r="AS76" s="59"/>
      <c r="AZ76">
        <f t="shared" si="1"/>
        <v>11</v>
      </c>
      <c r="BA76" t="str">
        <f t="shared" si="2"/>
        <v>Pstarch_factory_conv</v>
      </c>
      <c r="BB76" t="s">
        <v>125</v>
      </c>
      <c r="BC76" t="str">
        <f t="shared" si="38"/>
        <v>Diffuse tab eller gastab</v>
      </c>
      <c r="BD76" t="str">
        <f>$AT$22</f>
        <v>K g/kg</v>
      </c>
      <c r="BE76" s="40">
        <f>AT39</f>
        <v>4.0923399790136337</v>
      </c>
    </row>
    <row r="77" spans="1:57" x14ac:dyDescent="0.3">
      <c r="A77" s="23" t="s">
        <v>31</v>
      </c>
      <c r="B77" s="49"/>
      <c r="C77" s="24"/>
      <c r="D77" s="34" t="str">
        <f>IF(B77="","",VLOOKUP(C77,Other_tabels!$X$5:$AF$22,7,FALSE))</f>
        <v/>
      </c>
      <c r="E77" s="34" t="str">
        <f>IF(B77="","",VLOOKUP(C77,Other_tabels!$X$5:$AF$22,3,FALSE))</f>
        <v/>
      </c>
      <c r="F77" s="10">
        <v>100</v>
      </c>
      <c r="O77" s="36">
        <f t="shared" si="35"/>
        <v>0</v>
      </c>
      <c r="P77" s="55"/>
      <c r="Q77" s="63">
        <f t="shared" si="36"/>
        <v>0</v>
      </c>
      <c r="R77" s="63">
        <f t="shared" si="37"/>
        <v>0</v>
      </c>
      <c r="AS77" s="59"/>
      <c r="AZ77">
        <f t="shared" si="1"/>
        <v>11</v>
      </c>
      <c r="BA77" t="str">
        <f t="shared" si="2"/>
        <v>Pstarch_factory_conv</v>
      </c>
      <c r="BB77" t="s">
        <v>125</v>
      </c>
      <c r="BC77" t="str">
        <f t="shared" si="38"/>
        <v>Diffuse tab eller gastab</v>
      </c>
      <c r="BD77" t="str">
        <f>$AU$22</f>
        <v>BE MJ/kg</v>
      </c>
      <c r="BE77" s="40">
        <f>AU39</f>
        <v>18.199999999999967</v>
      </c>
    </row>
    <row r="78" spans="1:57" x14ac:dyDescent="0.3">
      <c r="A78" s="23" t="s">
        <v>32</v>
      </c>
      <c r="B78" s="49"/>
      <c r="C78" s="24"/>
      <c r="D78" s="34" t="str">
        <f>IF(B78="","",VLOOKUP(C78,Other_tabels!$X$5:$AF$22,7,FALSE))</f>
        <v/>
      </c>
      <c r="E78" s="34" t="str">
        <f>IF(B78="","",VLOOKUP(C78,Other_tabels!$X$5:$AF$22,3,FALSE))</f>
        <v/>
      </c>
      <c r="F78" s="10">
        <v>100</v>
      </c>
      <c r="O78" s="36">
        <f t="shared" si="35"/>
        <v>0</v>
      </c>
      <c r="P78" s="55"/>
      <c r="Q78" s="63">
        <f t="shared" si="36"/>
        <v>0</v>
      </c>
      <c r="R78" s="63">
        <f t="shared" si="37"/>
        <v>0</v>
      </c>
      <c r="AS78" s="59"/>
      <c r="AZ78">
        <f t="shared" si="1"/>
        <v>11</v>
      </c>
      <c r="BA78" t="str">
        <f t="shared" si="2"/>
        <v>Pstarch_factory_conv</v>
      </c>
      <c r="BB78" t="s">
        <v>162</v>
      </c>
      <c r="BC78" t="s">
        <v>162</v>
      </c>
      <c r="BD78" t="str">
        <f>I42</f>
        <v>Heat (MJ)</v>
      </c>
      <c r="BE78" s="59">
        <f>I50</f>
        <v>0</v>
      </c>
    </row>
    <row r="79" spans="1:57" x14ac:dyDescent="0.3">
      <c r="O79" s="74" t="s">
        <v>54</v>
      </c>
      <c r="P79" s="56"/>
      <c r="Q79" s="73">
        <f>SUM(Q70:Q78)</f>
        <v>0</v>
      </c>
      <c r="R79" s="73">
        <f>SUM(R70:R78)</f>
        <v>0</v>
      </c>
      <c r="AS79" s="59"/>
      <c r="AZ79">
        <f t="shared" si="1"/>
        <v>11</v>
      </c>
      <c r="BA79" t="str">
        <f t="shared" si="2"/>
        <v>Pstarch_factory_conv</v>
      </c>
      <c r="BB79" t="s">
        <v>162</v>
      </c>
      <c r="BC79" t="s">
        <v>162</v>
      </c>
      <c r="BD79" t="str">
        <f>H42</f>
        <v>EL (KWh)</v>
      </c>
      <c r="BE79" s="59">
        <f>H50</f>
        <v>0</v>
      </c>
    </row>
    <row r="80" spans="1:57" x14ac:dyDescent="0.3">
      <c r="O80" s="35"/>
      <c r="P80" s="35"/>
      <c r="Q80" s="57"/>
      <c r="R80" s="57"/>
      <c r="S80" s="57"/>
      <c r="AS80" s="59"/>
      <c r="AZ80">
        <f t="shared" si="1"/>
        <v>11</v>
      </c>
      <c r="BA80" t="str">
        <f t="shared" si="2"/>
        <v>Pstarch_factory_conv</v>
      </c>
      <c r="BB80" t="str">
        <f>$A$53</f>
        <v>Transport</v>
      </c>
      <c r="BC80" t="str">
        <f>BB80</f>
        <v>Transport</v>
      </c>
      <c r="BD80" t="str">
        <f>Q53</f>
        <v>Diesel (L)</v>
      </c>
      <c r="BE80" s="59">
        <f>Q63</f>
        <v>2.5000000000000005E-3</v>
      </c>
    </row>
    <row r="81" spans="1:57" ht="17.399999999999999" x14ac:dyDescent="0.3">
      <c r="O81" s="37" t="s">
        <v>103</v>
      </c>
      <c r="P81" s="37"/>
      <c r="Q81" s="7" t="s">
        <v>169</v>
      </c>
      <c r="AZ81">
        <f t="shared" si="1"/>
        <v>11</v>
      </c>
      <c r="BA81" t="str">
        <f t="shared" si="2"/>
        <v>Pstarch_factory_conv</v>
      </c>
      <c r="BB81" t="str">
        <f>$A$53</f>
        <v>Transport</v>
      </c>
      <c r="BC81" t="str">
        <f>BB81</f>
        <v>Transport</v>
      </c>
      <c r="BD81" t="str">
        <f>S53</f>
        <v>kg CO₂eq for T/km</v>
      </c>
      <c r="BE81" s="59">
        <f>S63</f>
        <v>1.0833333333333335E-2</v>
      </c>
    </row>
    <row r="82" spans="1:57" x14ac:dyDescent="0.3">
      <c r="A82" s="26" t="s">
        <v>90</v>
      </c>
      <c r="B82" s="48" t="s">
        <v>73</v>
      </c>
      <c r="C82" s="15" t="s">
        <v>116</v>
      </c>
      <c r="D82" s="15" t="s">
        <v>117</v>
      </c>
      <c r="E82" s="15" t="s">
        <v>118</v>
      </c>
      <c r="O82" s="48" t="s">
        <v>91</v>
      </c>
      <c r="P82" s="48"/>
      <c r="Q82" s="48" t="s">
        <v>168</v>
      </c>
      <c r="R82" s="48" t="s">
        <v>167</v>
      </c>
      <c r="S82" s="48" t="s">
        <v>163</v>
      </c>
      <c r="AZ82">
        <f t="shared" si="1"/>
        <v>11</v>
      </c>
      <c r="BA82" t="str">
        <f t="shared" si="2"/>
        <v>Pstarch_factory_conv</v>
      </c>
      <c r="BB82" t="s">
        <v>164</v>
      </c>
      <c r="BC82" t="s">
        <v>164</v>
      </c>
      <c r="BD82" t="str">
        <f>Q69</f>
        <v>EL (KWh)</v>
      </c>
      <c r="BE82" s="59">
        <f>Q79</f>
        <v>0</v>
      </c>
    </row>
    <row r="83" spans="1:57" x14ac:dyDescent="0.3">
      <c r="A83" s="23" t="s">
        <v>92</v>
      </c>
      <c r="B83" s="49" t="s">
        <v>610</v>
      </c>
      <c r="C83" s="24">
        <v>1.1359999999999999</v>
      </c>
      <c r="D83" s="16">
        <v>0.17100000000000001</v>
      </c>
      <c r="E83" s="16"/>
      <c r="O83" s="36" t="str">
        <f t="shared" ref="O83:O91" si="39">B83</f>
        <v>Potatoes_starch_powder_conv</v>
      </c>
      <c r="P83" s="71"/>
      <c r="Q83" s="63">
        <f t="shared" ref="Q83:Q91" si="40">IF(C83="",0,VLOOKUP(O83,$B$12:$D$18,3,FALSE)*C83)</f>
        <v>1.1359999999999999</v>
      </c>
      <c r="R83" s="63">
        <f t="shared" ref="R83:R91" si="41">IF(D83="",0,VLOOKUP(O83,$B$12:$D$18,3,FALSE)*D83)</f>
        <v>0.17100000000000001</v>
      </c>
      <c r="S83" s="63">
        <f>IF(E83="",0,VLOOKUP(O83,$B$12:$D$18,3,FALSE)*E83)</f>
        <v>0</v>
      </c>
      <c r="AZ83">
        <f t="shared" si="1"/>
        <v>11</v>
      </c>
      <c r="BA83" t="str">
        <f t="shared" si="2"/>
        <v>Pstarch_factory_conv</v>
      </c>
      <c r="BB83" t="s">
        <v>164</v>
      </c>
      <c r="BC83" t="s">
        <v>164</v>
      </c>
      <c r="BD83" t="str">
        <f>R69</f>
        <v>Diesel (L)</v>
      </c>
      <c r="BE83" s="59">
        <f>R79</f>
        <v>0</v>
      </c>
    </row>
    <row r="84" spans="1:57" x14ac:dyDescent="0.3">
      <c r="A84" s="23" t="s">
        <v>93</v>
      </c>
      <c r="B84" s="49"/>
      <c r="C84" s="24"/>
      <c r="D84" s="16"/>
      <c r="E84" s="16"/>
      <c r="O84" s="36">
        <f t="shared" si="39"/>
        <v>0</v>
      </c>
      <c r="P84" s="55"/>
      <c r="Q84" s="63">
        <f t="shared" si="40"/>
        <v>0</v>
      </c>
      <c r="R84" s="63">
        <f t="shared" si="41"/>
        <v>0</v>
      </c>
      <c r="S84" s="63">
        <f t="shared" ref="S84:S91" si="42">IF(E84="",0,VLOOKUP(O84,$B$12:$D$18,3,FALSE)*E84)</f>
        <v>0</v>
      </c>
      <c r="AZ84">
        <f t="shared" si="1"/>
        <v>11</v>
      </c>
      <c r="BA84" t="str">
        <f t="shared" si="2"/>
        <v>Pstarch_factory_conv</v>
      </c>
      <c r="BB84" t="s">
        <v>165</v>
      </c>
      <c r="BC84" t="s">
        <v>165</v>
      </c>
      <c r="BD84" t="str">
        <f>Q82</f>
        <v>Heat (MJ)</v>
      </c>
      <c r="BE84" s="59">
        <f>Q92</f>
        <v>1.1359999999999999</v>
      </c>
    </row>
    <row r="85" spans="1:57" x14ac:dyDescent="0.3">
      <c r="A85" s="23" t="s">
        <v>94</v>
      </c>
      <c r="B85" s="49"/>
      <c r="C85" s="24"/>
      <c r="D85" s="16"/>
      <c r="E85" s="16"/>
      <c r="O85" s="36">
        <f t="shared" si="39"/>
        <v>0</v>
      </c>
      <c r="P85" s="55"/>
      <c r="Q85" s="63">
        <f t="shared" si="40"/>
        <v>0</v>
      </c>
      <c r="R85" s="63">
        <f t="shared" si="41"/>
        <v>0</v>
      </c>
      <c r="S85" s="63">
        <f t="shared" si="42"/>
        <v>0</v>
      </c>
      <c r="AZ85">
        <f t="shared" si="1"/>
        <v>11</v>
      </c>
      <c r="BA85" t="str">
        <f t="shared" si="2"/>
        <v>Pstarch_factory_conv</v>
      </c>
      <c r="BB85" t="s">
        <v>165</v>
      </c>
      <c r="BC85" t="s">
        <v>165</v>
      </c>
      <c r="BD85" t="str">
        <f>R82</f>
        <v>EL (KWh)</v>
      </c>
      <c r="BE85" s="59">
        <f>R92</f>
        <v>0.17100000000000001</v>
      </c>
    </row>
    <row r="86" spans="1:57" x14ac:dyDescent="0.3">
      <c r="A86" s="23" t="s">
        <v>95</v>
      </c>
      <c r="B86" s="49"/>
      <c r="C86" s="24"/>
      <c r="D86" s="16"/>
      <c r="E86" s="16"/>
      <c r="O86" s="36">
        <f t="shared" si="39"/>
        <v>0</v>
      </c>
      <c r="P86" s="55"/>
      <c r="Q86" s="63">
        <f t="shared" si="40"/>
        <v>0</v>
      </c>
      <c r="R86" s="63">
        <f t="shared" si="41"/>
        <v>0</v>
      </c>
      <c r="S86" s="63">
        <f t="shared" si="42"/>
        <v>0</v>
      </c>
      <c r="AZ86">
        <f t="shared" ref="AZ86:AZ100" si="43">$BC$20</f>
        <v>11</v>
      </c>
      <c r="BA86" t="str">
        <f t="shared" ref="BA86:BA100" si="44">$BC$21</f>
        <v>Pstarch_factory_conv</v>
      </c>
      <c r="BB86" t="s">
        <v>165</v>
      </c>
      <c r="BC86" t="s">
        <v>165</v>
      </c>
      <c r="BD86" t="str">
        <f>S82</f>
        <v>Diesel (L)</v>
      </c>
      <c r="BE86" s="59">
        <f>S92</f>
        <v>0</v>
      </c>
    </row>
    <row r="87" spans="1:57" x14ac:dyDescent="0.3">
      <c r="A87" s="23" t="s">
        <v>96</v>
      </c>
      <c r="B87" s="49"/>
      <c r="C87" s="24"/>
      <c r="D87" s="16"/>
      <c r="E87" s="16"/>
      <c r="O87" s="36">
        <f t="shared" si="39"/>
        <v>0</v>
      </c>
      <c r="P87" s="55"/>
      <c r="Q87" s="63">
        <f t="shared" si="40"/>
        <v>0</v>
      </c>
      <c r="R87" s="63">
        <f t="shared" si="41"/>
        <v>0</v>
      </c>
      <c r="S87" s="63">
        <f t="shared" si="42"/>
        <v>0</v>
      </c>
      <c r="AZ87">
        <f t="shared" si="43"/>
        <v>11</v>
      </c>
      <c r="BA87" t="str">
        <f t="shared" si="44"/>
        <v>Pstarch_factory_conv</v>
      </c>
      <c r="BB87" t="s">
        <v>170</v>
      </c>
      <c r="BC87" t="s">
        <v>170</v>
      </c>
      <c r="BD87" t="str">
        <f>D94</f>
        <v>EL (KWh)</v>
      </c>
      <c r="BE87">
        <f>D104</f>
        <v>0</v>
      </c>
    </row>
    <row r="88" spans="1:57" x14ac:dyDescent="0.3">
      <c r="A88" s="23" t="s">
        <v>97</v>
      </c>
      <c r="B88" s="49"/>
      <c r="C88" s="24"/>
      <c r="D88" s="16"/>
      <c r="E88" s="16"/>
      <c r="O88" s="36">
        <f t="shared" si="39"/>
        <v>0</v>
      </c>
      <c r="P88" s="55"/>
      <c r="Q88" s="63">
        <f t="shared" si="40"/>
        <v>0</v>
      </c>
      <c r="R88" s="63">
        <f t="shared" si="41"/>
        <v>0</v>
      </c>
      <c r="S88" s="63">
        <f t="shared" si="42"/>
        <v>0</v>
      </c>
      <c r="AZ88">
        <f t="shared" si="43"/>
        <v>11</v>
      </c>
      <c r="BA88" t="str">
        <f t="shared" si="44"/>
        <v>Pstarch_factory_conv</v>
      </c>
      <c r="BB88" t="s">
        <v>170</v>
      </c>
      <c r="BC88" t="s">
        <v>170</v>
      </c>
      <c r="BD88" t="str">
        <f>S82</f>
        <v>Diesel (L)</v>
      </c>
      <c r="BE88">
        <f>E104</f>
        <v>0</v>
      </c>
    </row>
    <row r="89" spans="1:57" x14ac:dyDescent="0.3">
      <c r="A89" s="23" t="s">
        <v>98</v>
      </c>
      <c r="B89" s="49"/>
      <c r="C89" s="24"/>
      <c r="D89" s="16"/>
      <c r="E89" s="16"/>
      <c r="O89" s="36">
        <f t="shared" si="39"/>
        <v>0</v>
      </c>
      <c r="P89" s="55"/>
      <c r="Q89" s="63">
        <f t="shared" si="40"/>
        <v>0</v>
      </c>
      <c r="R89" s="63">
        <f t="shared" si="41"/>
        <v>0</v>
      </c>
      <c r="S89" s="63">
        <f t="shared" si="42"/>
        <v>0</v>
      </c>
      <c r="AZ89">
        <f t="shared" si="43"/>
        <v>11</v>
      </c>
      <c r="BA89" t="str">
        <f t="shared" si="44"/>
        <v>Pstarch_factory_conv</v>
      </c>
      <c r="BB89" t="s">
        <v>208</v>
      </c>
      <c r="BC89" t="str">
        <f>S38</f>
        <v>C_Diffust</v>
      </c>
      <c r="BD89" t="s">
        <v>209</v>
      </c>
      <c r="BE89">
        <f>S39</f>
        <v>100</v>
      </c>
    </row>
    <row r="90" spans="1:57" x14ac:dyDescent="0.3">
      <c r="A90" s="23" t="s">
        <v>99</v>
      </c>
      <c r="B90" s="49"/>
      <c r="C90" s="24"/>
      <c r="D90" s="16"/>
      <c r="E90" s="16"/>
      <c r="O90" s="36">
        <f t="shared" si="39"/>
        <v>0</v>
      </c>
      <c r="P90" s="55"/>
      <c r="Q90" s="63">
        <f t="shared" si="40"/>
        <v>0</v>
      </c>
      <c r="R90" s="63">
        <f t="shared" si="41"/>
        <v>0</v>
      </c>
      <c r="S90" s="63">
        <f t="shared" si="42"/>
        <v>0</v>
      </c>
      <c r="AZ90">
        <f t="shared" si="43"/>
        <v>11</v>
      </c>
      <c r="BA90" t="str">
        <f t="shared" si="44"/>
        <v>Pstarch_factory_conv</v>
      </c>
      <c r="BB90" t="s">
        <v>208</v>
      </c>
      <c r="BC90" t="str">
        <f>T38</f>
        <v>C_CO2_klima</v>
      </c>
      <c r="BD90" t="s">
        <v>209</v>
      </c>
      <c r="BE90">
        <f>T39</f>
        <v>0</v>
      </c>
    </row>
    <row r="91" spans="1:57" x14ac:dyDescent="0.3">
      <c r="A91" s="23" t="s">
        <v>100</v>
      </c>
      <c r="B91" s="49"/>
      <c r="C91" s="24"/>
      <c r="D91" s="16"/>
      <c r="E91" s="16"/>
      <c r="O91" s="36">
        <f t="shared" si="39"/>
        <v>0</v>
      </c>
      <c r="P91" s="55"/>
      <c r="Q91" s="63">
        <f t="shared" si="40"/>
        <v>0</v>
      </c>
      <c r="R91" s="63">
        <f t="shared" si="41"/>
        <v>0</v>
      </c>
      <c r="S91" s="63">
        <f t="shared" si="42"/>
        <v>0</v>
      </c>
      <c r="AZ91">
        <f t="shared" si="43"/>
        <v>11</v>
      </c>
      <c r="BA91" t="str">
        <f t="shared" si="44"/>
        <v>Pstarch_factory_conv</v>
      </c>
      <c r="BB91" t="s">
        <v>208</v>
      </c>
      <c r="BC91" t="str">
        <f>U38</f>
        <v>C_CH4</v>
      </c>
      <c r="BD91" t="s">
        <v>209</v>
      </c>
      <c r="BE91">
        <f>U39</f>
        <v>0</v>
      </c>
    </row>
    <row r="92" spans="1:57" x14ac:dyDescent="0.3">
      <c r="A92" s="31"/>
      <c r="O92" s="74" t="s">
        <v>54</v>
      </c>
      <c r="P92" s="56"/>
      <c r="Q92" s="73">
        <f>SUM(Q83:Q91)</f>
        <v>1.1359999999999999</v>
      </c>
      <c r="R92" s="73">
        <f>SUM(R83:R91)</f>
        <v>0.17100000000000001</v>
      </c>
      <c r="S92" s="73">
        <f>SUM(S83:S91)</f>
        <v>0</v>
      </c>
      <c r="AZ92">
        <f t="shared" si="43"/>
        <v>11</v>
      </c>
      <c r="BA92" t="str">
        <f t="shared" si="44"/>
        <v>Pstarch_factory_conv</v>
      </c>
      <c r="BB92" t="s">
        <v>208</v>
      </c>
      <c r="BC92" t="str">
        <f>V38</f>
        <v>N_Diffust</v>
      </c>
      <c r="BD92" t="s">
        <v>209</v>
      </c>
      <c r="BE92">
        <f>V39</f>
        <v>0</v>
      </c>
    </row>
    <row r="93" spans="1:57" x14ac:dyDescent="0.3">
      <c r="AZ93">
        <f t="shared" si="43"/>
        <v>11</v>
      </c>
      <c r="BA93" t="str">
        <f t="shared" si="44"/>
        <v>Pstarch_factory_conv</v>
      </c>
      <c r="BB93" t="s">
        <v>208</v>
      </c>
      <c r="BC93" t="str">
        <f>W38</f>
        <v>N_N2O</v>
      </c>
      <c r="BD93" t="s">
        <v>209</v>
      </c>
      <c r="BE93">
        <f>W39</f>
        <v>10</v>
      </c>
    </row>
    <row r="94" spans="1:57" x14ac:dyDescent="0.3">
      <c r="A94" s="26" t="s">
        <v>111</v>
      </c>
      <c r="B94" s="48" t="s">
        <v>73</v>
      </c>
      <c r="C94" s="15" t="s">
        <v>112</v>
      </c>
      <c r="D94" s="15" t="s">
        <v>167</v>
      </c>
      <c r="E94" s="15" t="s">
        <v>163</v>
      </c>
      <c r="AZ94">
        <f t="shared" si="43"/>
        <v>11</v>
      </c>
      <c r="BA94" t="str">
        <f t="shared" si="44"/>
        <v>Pstarch_factory_conv</v>
      </c>
      <c r="BB94" t="s">
        <v>208</v>
      </c>
      <c r="BC94" t="str">
        <f>X38</f>
        <v>N_N2</v>
      </c>
      <c r="BD94" t="s">
        <v>209</v>
      </c>
      <c r="BE94">
        <f>X39</f>
        <v>90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3"/>
        <v>11</v>
      </c>
      <c r="BA95" t="str">
        <f t="shared" si="44"/>
        <v>Pstarch_factory_conv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3"/>
        <v>11</v>
      </c>
      <c r="BA96" t="str">
        <f t="shared" si="44"/>
        <v>Pstarch_factory_conv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3"/>
        <v>11</v>
      </c>
      <c r="BA97" t="str">
        <f t="shared" si="44"/>
        <v>Pstarch_factory_conv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3"/>
        <v>11</v>
      </c>
      <c r="BA98" t="str">
        <f t="shared" si="44"/>
        <v>Pstarch_factory_conv</v>
      </c>
      <c r="BB98" t="s">
        <v>208</v>
      </c>
      <c r="BC98" t="str">
        <f>AB38</f>
        <v>P_Vandmiljø</v>
      </c>
      <c r="BD98" t="s">
        <v>209</v>
      </c>
      <c r="BE98">
        <f>AB39</f>
        <v>100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3"/>
        <v>11</v>
      </c>
      <c r="BA99" t="str">
        <f t="shared" si="44"/>
        <v>Pstarch_factory_conv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3"/>
        <v>11</v>
      </c>
      <c r="BA100" t="str">
        <f t="shared" si="44"/>
        <v>Pstarch_factory_conv</v>
      </c>
      <c r="BB100" t="s">
        <v>208</v>
      </c>
      <c r="BC100" t="str">
        <f>AD38</f>
        <v>K_Vandmiljø</v>
      </c>
      <c r="BD100" t="s">
        <v>209</v>
      </c>
      <c r="BE100">
        <f>AD39</f>
        <v>100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1.1359999999999999</v>
      </c>
      <c r="D109" s="104">
        <f>Q79+R92+D104</f>
        <v>0.17100000000000001</v>
      </c>
      <c r="E109" s="104">
        <f>Q63+R79+S92+E104</f>
        <v>2.5000000000000005E-3</v>
      </c>
      <c r="F109" s="104">
        <f>S63</f>
        <v>1.0833333333333335E-2</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phoneticPr fontId="18" type="noConversion"/>
  <dataValidations count="1">
    <dataValidation type="list" allowBlank="1" showInputMessage="1" showErrorMessage="1" sqref="B54:B68 B95:B103 B83:B91 B70:B78" xr:uid="{00000000-0002-0000-0A00-000000000000}">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A00-000001000000}">
          <x14:formula1>
            <xm:f>Other_tabels!$V$5:$V$6</xm:f>
          </x14:formula1>
          <xm:sqref>E54:E68</xm:sqref>
        </x14:dataValidation>
        <x14:dataValidation type="list" allowBlank="1" showInputMessage="1" showErrorMessage="1" xr:uid="{00000000-0002-0000-0A00-000002000000}">
          <x14:formula1>
            <xm:f>Other_tabels!$Q$5:$Q$13</xm:f>
          </x14:formula1>
          <xm:sqref>D54:D68</xm:sqref>
        </x14:dataValidation>
        <x14:dataValidation type="list" allowBlank="1" showInputMessage="1" showErrorMessage="1" xr:uid="{00000000-0002-0000-0A00-000003000000}">
          <x14:formula1>
            <xm:f>Biomass_pool_output_Field_modul!$A$3:$A$100</xm:f>
          </x14:formula1>
          <xm:sqref>B12:B18</xm:sqref>
        </x14:dataValidation>
        <x14:dataValidation type="list" allowBlank="1" showInputMessage="1" showErrorMessage="1" xr:uid="{00000000-0002-0000-0A00-000004000000}">
          <x14:formula1>
            <xm:f>Other_tabels!$A$5:$A$50</xm:f>
          </x14:formula1>
          <xm:sqref>C19 C21</xm:sqref>
        </x14:dataValidation>
        <x14:dataValidation type="list" allowBlank="1" showInputMessage="1" showErrorMessage="1" xr:uid="{00000000-0002-0000-0A00-000006000000}">
          <x14:formula1>
            <xm:f>Other_tabels!$X$5:$X$22</xm:f>
          </x14:formula1>
          <xm:sqref>C70:C78</xm:sqref>
        </x14:dataValidation>
        <x14:dataValidation type="list" allowBlank="1" showInputMessage="1" showErrorMessage="1" xr:uid="{00000000-0002-0000-0A00-000007000000}">
          <x14:formula1>
            <xm:f>'Diesel consumption for field op'!$B$4:$B$78</xm:f>
          </x14:formula1>
          <xm:sqref>C95:C103</xm:sqref>
        </x14:dataValidation>
        <x14:dataValidation type="list" allowBlank="1" showInputMessage="1" showErrorMessage="1" xr:uid="{00000000-0002-0000-0A00-000008000000}">
          <x14:formula1>
            <xm:f>'Processed products'!$Z$5:$Z$104</xm:f>
          </x14:formula1>
          <xm:sqref>B43:B49</xm:sqref>
        </x14:dataValidation>
        <x14:dataValidation type="list" allowBlank="1" showInputMessage="1" showErrorMessage="1" xr:uid="{00000000-0002-0000-0A00-000009000000}">
          <x14:formula1>
            <xm:f>Other_tabels!$I$5:$I$12</xm:f>
          </x14:formula1>
          <xm:sqref>C43:C49</xm:sqref>
        </x14:dataValidation>
        <x14:dataValidation type="list" allowBlank="1" showInputMessage="1" showErrorMessage="1" xr:uid="{00000000-0002-0000-0A00-000005000000}">
          <x14:formula1>
            <xm:f>'Processed products'!$B$5:$B$103</xm:f>
          </x14:formula1>
          <xm:sqref>B23:B30</xm:sqref>
        </x14:dataValidation>
        <x14:dataValidation type="list" allowBlank="1" showInputMessage="1" showErrorMessage="1" xr:uid="{00000000-0002-0000-0A00-00000A000000}">
          <x14:formula1>
            <xm:f>'Processed products'!$AJ$5:$AJ$239</xm:f>
          </x14:formula1>
          <xm:sqref>B33:B38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BDEC-0F06-48C1-A8D1-83E05929ED7F}">
  <sheetPr>
    <tabColor theme="5" tint="0.79998168889431442"/>
  </sheetPr>
  <dimension ref="A1:BE109"/>
  <sheetViews>
    <sheetView topLeftCell="A13" workbookViewId="0">
      <selection activeCell="S33" sqref="S33"/>
    </sheetView>
  </sheetViews>
  <sheetFormatPr defaultRowHeight="14.4" x14ac:dyDescent="0.3"/>
  <cols>
    <col min="1" max="1" width="36.88671875" customWidth="1"/>
    <col min="2" max="2" width="35.6640625" customWidth="1"/>
    <col min="3" max="3" width="22.109375" customWidth="1"/>
    <col min="4" max="4" width="18" bestFit="1" customWidth="1"/>
    <col min="5" max="5" width="30.6640625" bestFit="1" customWidth="1"/>
    <col min="6" max="6" width="34.33203125" bestFit="1" customWidth="1"/>
    <col min="7" max="7" width="27.88671875" bestFit="1" customWidth="1"/>
    <col min="8" max="8" width="24.5546875" bestFit="1" customWidth="1"/>
    <col min="9" max="9" width="18" bestFit="1" customWidth="1"/>
    <col min="10" max="10" width="14.7773437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111</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663</v>
      </c>
      <c r="C5" s="225"/>
      <c r="E5" s="10"/>
      <c r="F5" s="10">
        <v>1</v>
      </c>
      <c r="G5" s="10"/>
      <c r="H5" s="10"/>
      <c r="I5" s="10"/>
      <c r="J5" s="10"/>
      <c r="K5" s="10"/>
      <c r="L5" s="10"/>
      <c r="M5" s="10"/>
    </row>
    <row r="6" spans="1:24" x14ac:dyDescent="0.3">
      <c r="A6" s="20" t="s">
        <v>3</v>
      </c>
      <c r="B6" s="224" t="s">
        <v>667</v>
      </c>
      <c r="C6" s="225"/>
    </row>
    <row r="7" spans="1:24" ht="14.4" customHeight="1" x14ac:dyDescent="0.3">
      <c r="A7" s="218" t="s">
        <v>53</v>
      </c>
      <c r="B7" s="219" t="s">
        <v>669</v>
      </c>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668</v>
      </c>
      <c r="C12" s="34" t="s">
        <v>33</v>
      </c>
      <c r="D12" s="11">
        <v>1</v>
      </c>
      <c r="Q12" s="66">
        <f>(IF($B12="","0",VLOOKUP($B12,Biomass_pool_output_Field_modul!$A$3:$G$100,7,FALSE)))</f>
        <v>240</v>
      </c>
      <c r="R12" s="55"/>
      <c r="S12" s="34">
        <f>(IF($B12="","0",VLOOKUP($B12,Biomass_pool_output_Field_modul!$A$3:$F$100,2,FALSE)))*D12</f>
        <v>450</v>
      </c>
      <c r="T12" s="34">
        <f>(IF($B12="","0",VLOOKUP($B12,Biomass_pool_output_Field_modul!$A$3:$F$100,3,FALSE)))*D12</f>
        <v>14.72</v>
      </c>
      <c r="U12" s="34">
        <f>(IF($B12="","0",VLOOKUP($B12,Biomass_pool_output_Field_modul!$A$3:$F$100,4,FALSE)))*D12</f>
        <v>2.1</v>
      </c>
      <c r="V12" s="34">
        <f>(IF($B12="","0",VLOOKUP($B12,Biomass_pool_output_Field_modul!$A$3:$F$100,5,FALSE)))*D12</f>
        <v>20</v>
      </c>
      <c r="W12" s="34">
        <f>(IF($B12="","0",VLOOKUP($B12,Biomass_pool_output_Field_modul!$A$3:$F$100,6,FALSE)))*D12</f>
        <v>18.2</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240</v>
      </c>
      <c r="R20" s="55"/>
      <c r="S20" s="34">
        <f>SUM(S12:S18)</f>
        <v>450</v>
      </c>
      <c r="T20" s="34">
        <f>SUM(T12:T18)</f>
        <v>14.72</v>
      </c>
      <c r="U20" s="34">
        <f>SUM(U12:U18)</f>
        <v>2.1</v>
      </c>
      <c r="V20" s="34">
        <f t="shared" ref="V20:W20" si="0">SUM(V12:V18)</f>
        <v>20</v>
      </c>
      <c r="W20" s="34">
        <f t="shared" si="0"/>
        <v>18.2</v>
      </c>
      <c r="BB20" t="str">
        <f>A4</f>
        <v>ID-nummer</v>
      </c>
      <c r="BC20">
        <f>B4</f>
        <v>111</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Pstarch_factory_org</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111</v>
      </c>
      <c r="BA22" t="str">
        <f t="shared" ref="BA22:BA85" si="2">$BC$21</f>
        <v>Pstarch_factory_org</v>
      </c>
      <c r="BB22" t="s">
        <v>73</v>
      </c>
      <c r="BC22" t="str">
        <f t="shared" ref="BC22" si="3">$B$12</f>
        <v>Potatoes_starch_powder_org</v>
      </c>
      <c r="BD22" t="str">
        <f t="shared" ref="BD22:BE28" si="4">C12</f>
        <v>Kg</v>
      </c>
      <c r="BE22">
        <f t="shared" si="4"/>
        <v>1</v>
      </c>
    </row>
    <row r="23" spans="1:57" x14ac:dyDescent="0.3">
      <c r="A23" s="23" t="s">
        <v>145</v>
      </c>
      <c r="B23" s="24"/>
      <c r="C23" s="34" t="s">
        <v>33</v>
      </c>
      <c r="D23" s="76"/>
      <c r="E23" s="112" t="str">
        <f>IF(B23="","",VLOOKUP(B23,'Processed products'!$B$5:$E$103,2,FALSE))</f>
        <v/>
      </c>
      <c r="F23" s="112" t="str">
        <f>IF(B23="","",VLOOKUP(B23,'Processed products'!$B$5:$E$103,3,FALSE))</f>
        <v/>
      </c>
      <c r="G23" s="112" t="str">
        <f>IF(B23="","",VLOOKUP(B23,'Processed products'!$B$5:$E$103,4,FALSE))</f>
        <v/>
      </c>
      <c r="I23" s="16">
        <f>IF($B23="",0,AK23/S$20)</f>
        <v>0</v>
      </c>
      <c r="J23" s="16">
        <f>IF($B23="",0,AL23/T$20)</f>
        <v>0</v>
      </c>
      <c r="K23" s="16">
        <f t="shared" ref="J23:M29" si="5">IF($B23="",0,AM23/U$20)</f>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111</v>
      </c>
      <c r="BA23" t="str">
        <f t="shared" si="2"/>
        <v>Pstarch_factory_org</v>
      </c>
      <c r="BB23" t="s">
        <v>73</v>
      </c>
      <c r="BC23">
        <f>$B$13</f>
        <v>0</v>
      </c>
      <c r="BD23" t="str">
        <f t="shared" si="4"/>
        <v>Kg</v>
      </c>
      <c r="BE23">
        <f t="shared" si="4"/>
        <v>0</v>
      </c>
    </row>
    <row r="24" spans="1:57" x14ac:dyDescent="0.3">
      <c r="A24" s="23" t="s">
        <v>146</v>
      </c>
      <c r="B24" s="24"/>
      <c r="C24" s="34" t="s">
        <v>33</v>
      </c>
      <c r="D24" s="76"/>
      <c r="E24" s="112" t="str">
        <f>IF(B24="","",VLOOKUP(B24,'Processed products'!$B$5:$E$103,2,FALSE))</f>
        <v/>
      </c>
      <c r="F24" s="112" t="str">
        <f>IF(B24="","",VLOOKUP(B24,'Processed products'!$B$5:$E$103,3,FALSE))</f>
        <v/>
      </c>
      <c r="G24" s="112" t="str">
        <f>IF(B24="","",VLOOKUP(B24,'Processed products'!$B$5:$E$103,4,FALSE))</f>
        <v/>
      </c>
      <c r="I24" s="16">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7">IF(D24="",0,$D24*S24)</f>
        <v>0</v>
      </c>
      <c r="AL24" s="42">
        <f t="shared" ref="AL24:AL29" si="8">IF(D24="",0,$D24*T24)</f>
        <v>0</v>
      </c>
      <c r="AM24" s="42">
        <f t="shared" ref="AM24:AM29" si="9">IF(D24="",0,$D24*U24)</f>
        <v>0</v>
      </c>
      <c r="AN24" s="42">
        <f t="shared" ref="AN24:AN29" si="10">IF(D24="",0,$D24*V24)</f>
        <v>0</v>
      </c>
      <c r="AO24" s="42">
        <f t="shared" ref="AO24:AO29" si="11">IF(D24="",0,$D24*W24)</f>
        <v>0</v>
      </c>
      <c r="AZ24">
        <f t="shared" si="1"/>
        <v>111</v>
      </c>
      <c r="BA24" t="str">
        <f t="shared" si="2"/>
        <v>Pstarch_factory_org</v>
      </c>
      <c r="BB24" t="s">
        <v>73</v>
      </c>
      <c r="BC24">
        <f>$B$14</f>
        <v>0</v>
      </c>
      <c r="BD24" t="str">
        <f t="shared" si="4"/>
        <v>Kg</v>
      </c>
      <c r="BE24">
        <f t="shared" si="4"/>
        <v>0</v>
      </c>
    </row>
    <row r="25" spans="1:57" x14ac:dyDescent="0.3">
      <c r="A25" s="23" t="s">
        <v>147</v>
      </c>
      <c r="B25" s="24"/>
      <c r="C25" s="34" t="s">
        <v>33</v>
      </c>
      <c r="D25" s="76"/>
      <c r="E25" s="112" t="str">
        <f>IF(B25="","",VLOOKUP(B25,'Processed products'!$B$5:$E$103,2,FALSE))</f>
        <v/>
      </c>
      <c r="F25" s="112" t="str">
        <f>IF(B25="","",VLOOKUP(B25,'Processed products'!$B$5:$E$103,3,FALSE))</f>
        <v/>
      </c>
      <c r="G25" s="112" t="str">
        <f>IF(B25="","",VLOOKUP(B25,'Processed products'!$B$5:$E$103,4,FALSE))</f>
        <v/>
      </c>
      <c r="I25" s="16">
        <f t="shared" ref="I25:I29" si="12">IF($B25="",0,AK25/S$20)</f>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7"/>
        <v>0</v>
      </c>
      <c r="AL25" s="42">
        <f t="shared" si="8"/>
        <v>0</v>
      </c>
      <c r="AM25" s="42">
        <f t="shared" si="9"/>
        <v>0</v>
      </c>
      <c r="AN25" s="42">
        <f t="shared" si="10"/>
        <v>0</v>
      </c>
      <c r="AO25" s="42">
        <f t="shared" si="11"/>
        <v>0</v>
      </c>
      <c r="AZ25">
        <f t="shared" si="1"/>
        <v>111</v>
      </c>
      <c r="BA25" t="str">
        <f t="shared" si="2"/>
        <v>Pstarch_factory_org</v>
      </c>
      <c r="BB25" t="s">
        <v>73</v>
      </c>
      <c r="BC25">
        <f t="shared" ref="BC25" si="13">$B$15</f>
        <v>0</v>
      </c>
      <c r="BD25" t="str">
        <f t="shared" si="4"/>
        <v>Kg</v>
      </c>
      <c r="BE25">
        <f t="shared" si="4"/>
        <v>0</v>
      </c>
    </row>
    <row r="26" spans="1:57" x14ac:dyDescent="0.3">
      <c r="A26" s="23" t="s">
        <v>148</v>
      </c>
      <c r="B26" s="24"/>
      <c r="C26" s="34" t="s">
        <v>33</v>
      </c>
      <c r="D26" s="76"/>
      <c r="E26" s="112" t="str">
        <f>IF(B26="","",VLOOKUP(B26,'Processed products'!$B$5:$E$103,2,FALSE))</f>
        <v/>
      </c>
      <c r="F26" s="112" t="str">
        <f>IF(B26="","",VLOOKUP(B26,'Processed products'!$B$5:$E$103,3,FALSE))</f>
        <v/>
      </c>
      <c r="G26" s="112" t="str">
        <f>IF(B26="","",VLOOKUP(B26,'Processed products'!$B$5:$E$103,4,FALSE))</f>
        <v/>
      </c>
      <c r="I26" s="16">
        <f t="shared" si="12"/>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7"/>
        <v>0</v>
      </c>
      <c r="AL26" s="42">
        <f t="shared" si="8"/>
        <v>0</v>
      </c>
      <c r="AM26" s="42">
        <f t="shared" si="9"/>
        <v>0</v>
      </c>
      <c r="AN26" s="42">
        <f t="shared" si="10"/>
        <v>0</v>
      </c>
      <c r="AO26" s="42">
        <f t="shared" si="11"/>
        <v>0</v>
      </c>
      <c r="AZ26">
        <f t="shared" si="1"/>
        <v>111</v>
      </c>
      <c r="BA26" t="str">
        <f t="shared" si="2"/>
        <v>Pstarch_factory_org</v>
      </c>
      <c r="BB26" t="s">
        <v>73</v>
      </c>
      <c r="BC26">
        <f t="shared" ref="BC26" si="14">$B$16</f>
        <v>0</v>
      </c>
      <c r="BD26" t="str">
        <f t="shared" si="4"/>
        <v>Kg</v>
      </c>
      <c r="BE26">
        <f t="shared" si="4"/>
        <v>0</v>
      </c>
    </row>
    <row r="27" spans="1:57" x14ac:dyDescent="0.3">
      <c r="A27" s="23" t="s">
        <v>149</v>
      </c>
      <c r="B27" s="24"/>
      <c r="C27" s="34" t="s">
        <v>33</v>
      </c>
      <c r="D27" s="76"/>
      <c r="E27" s="112" t="str">
        <f>IF(B27="","",VLOOKUP(B27,'Processed products'!$B$5:$E$103,2,FALSE))</f>
        <v/>
      </c>
      <c r="F27" s="112" t="str">
        <f>IF(B27="","",VLOOKUP(B27,'Processed products'!$B$5:$E$103,3,FALSE))</f>
        <v/>
      </c>
      <c r="G27" s="112" t="str">
        <f>IF(B27="","",VLOOKUP(B27,'Processed products'!$B$5:$E$103,4,FALSE))</f>
        <v/>
      </c>
      <c r="I27" s="16">
        <f t="shared" si="12"/>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7"/>
        <v>0</v>
      </c>
      <c r="AL27" s="42">
        <f t="shared" si="8"/>
        <v>0</v>
      </c>
      <c r="AM27" s="42">
        <f t="shared" si="9"/>
        <v>0</v>
      </c>
      <c r="AN27" s="42">
        <f t="shared" si="10"/>
        <v>0</v>
      </c>
      <c r="AO27" s="42">
        <f t="shared" si="11"/>
        <v>0</v>
      </c>
      <c r="AZ27">
        <f t="shared" si="1"/>
        <v>111</v>
      </c>
      <c r="BA27" t="str">
        <f t="shared" si="2"/>
        <v>Pstarch_factory_org</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12"/>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7"/>
        <v>0</v>
      </c>
      <c r="AL28" s="42">
        <f t="shared" si="8"/>
        <v>0</v>
      </c>
      <c r="AM28" s="42">
        <f t="shared" si="9"/>
        <v>0</v>
      </c>
      <c r="AN28" s="42">
        <f t="shared" si="10"/>
        <v>0</v>
      </c>
      <c r="AO28" s="42">
        <f t="shared" si="11"/>
        <v>0</v>
      </c>
      <c r="AS28" s="47"/>
      <c r="AZ28">
        <f t="shared" si="1"/>
        <v>111</v>
      </c>
      <c r="BA28" t="str">
        <f t="shared" si="2"/>
        <v>Pstarch_factory_org</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12"/>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7"/>
        <v>0</v>
      </c>
      <c r="AL29" s="42">
        <f t="shared" si="8"/>
        <v>0</v>
      </c>
      <c r="AM29" s="42">
        <f t="shared" si="9"/>
        <v>0</v>
      </c>
      <c r="AN29" s="42">
        <f t="shared" si="10"/>
        <v>0</v>
      </c>
      <c r="AO29" s="42">
        <f t="shared" si="11"/>
        <v>0</v>
      </c>
      <c r="AZ29">
        <f t="shared" si="1"/>
        <v>111</v>
      </c>
      <c r="BA29" t="str">
        <f t="shared" si="2"/>
        <v>Pstarch_factory_org</v>
      </c>
      <c r="BB29" t="s">
        <v>171</v>
      </c>
      <c r="BC29">
        <f>$B$23</f>
        <v>0</v>
      </c>
      <c r="BD29" t="str">
        <f>C23</f>
        <v>Kg</v>
      </c>
      <c r="BE29" s="81">
        <f>O23</f>
        <v>0</v>
      </c>
    </row>
    <row r="30" spans="1:57" x14ac:dyDescent="0.3">
      <c r="A30" s="41" t="s">
        <v>60</v>
      </c>
      <c r="B30" s="50"/>
      <c r="C30" s="34" t="s">
        <v>33</v>
      </c>
      <c r="D30" s="64">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111</v>
      </c>
      <c r="BA30" t="str">
        <f t="shared" si="2"/>
        <v>Pstarch_factory_org</v>
      </c>
      <c r="BB30" t="s">
        <v>171</v>
      </c>
      <c r="BC30">
        <f>$B$24</f>
        <v>0</v>
      </c>
      <c r="BD30" t="str">
        <f t="shared" ref="BD30:BD35" si="17">C23</f>
        <v>Kg</v>
      </c>
      <c r="BE30" s="81">
        <f t="shared" ref="BE30:BE35" si="18">O23</f>
        <v>0</v>
      </c>
    </row>
    <row r="31" spans="1:57" x14ac:dyDescent="0.3">
      <c r="Y31" s="68"/>
      <c r="Z31" s="68"/>
      <c r="AA31" s="68"/>
      <c r="AB31" s="68"/>
      <c r="AC31" s="68"/>
      <c r="AS31" s="81"/>
      <c r="AZ31">
        <f t="shared" si="1"/>
        <v>111</v>
      </c>
      <c r="BA31" t="str">
        <f t="shared" si="2"/>
        <v>Pstarch_factory_org</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111</v>
      </c>
      <c r="BA32" t="str">
        <f t="shared" si="2"/>
        <v>Pstarch_factory_org</v>
      </c>
      <c r="BB32" t="s">
        <v>171</v>
      </c>
      <c r="BC32">
        <f>$B$26</f>
        <v>0</v>
      </c>
      <c r="BD32" t="str">
        <f t="shared" si="17"/>
        <v>Kg</v>
      </c>
      <c r="BE32" s="81">
        <f t="shared" si="18"/>
        <v>0</v>
      </c>
    </row>
    <row r="33" spans="1:57" x14ac:dyDescent="0.3">
      <c r="A33" s="23" t="s">
        <v>430</v>
      </c>
      <c r="B33" s="24" t="s">
        <v>670</v>
      </c>
      <c r="C33" s="34" t="s">
        <v>33</v>
      </c>
      <c r="D33" s="76">
        <v>0.70130000000000003</v>
      </c>
      <c r="E33" s="34" t="str">
        <f>IF(B33="","",VLOOKUP(B33,'Processed products'!$AJ$5:$AM$239,2,FALSE))</f>
        <v>Starch_potato_org</v>
      </c>
      <c r="F33" s="34" t="str">
        <f>IF(B33="","",VLOOKUP(B33,'Processed products'!$AJ$5:$AM$239,3,FALSE))</f>
        <v>Starch</v>
      </c>
      <c r="G33" s="34" t="s">
        <v>603</v>
      </c>
      <c r="I33" s="76">
        <v>0.70130000000000003</v>
      </c>
      <c r="J33" s="76">
        <v>2.2499999999999999E-2</v>
      </c>
      <c r="K33" s="76">
        <v>2.8000000000000001E-2</v>
      </c>
      <c r="L33" s="76">
        <v>1.8800000000000001E-2</v>
      </c>
      <c r="M33" s="76">
        <v>0.70130000000000003</v>
      </c>
      <c r="O33" s="64">
        <f t="shared" ref="O33:O37" si="19">D33*$D$20</f>
        <v>0.70130000000000003</v>
      </c>
      <c r="P33" s="59"/>
      <c r="Q33" s="66">
        <f>(IF($B33="","",VLOOKUP($B33,'Processed products'!AJ4:AN238,5,FALSE)))</f>
        <v>990</v>
      </c>
      <c r="AK33" s="42">
        <f>IF($D33="","",(S20*I33))</f>
        <v>315.58500000000004</v>
      </c>
      <c r="AL33" s="42">
        <f>IF($D33="","",(T20*J33))</f>
        <v>0.33119999999999999</v>
      </c>
      <c r="AM33" s="42">
        <f>IF($D33="","",(U20*K33))</f>
        <v>5.8800000000000005E-2</v>
      </c>
      <c r="AN33" s="42">
        <f>IF($D33="","",(V20*L33))</f>
        <v>0.376</v>
      </c>
      <c r="AO33" s="42">
        <f>IF($D33="","",(W20*M33))</f>
        <v>12.76366</v>
      </c>
      <c r="AQ33" s="62">
        <f t="shared" ref="AQ33:AU39" si="20">IF($D33="","",(1/$O33)*AK33)</f>
        <v>450.00000000000006</v>
      </c>
      <c r="AR33" s="62">
        <f t="shared" si="20"/>
        <v>0.472265792100385</v>
      </c>
      <c r="AS33" s="62">
        <f t="shared" si="20"/>
        <v>8.3844289177242279E-2</v>
      </c>
      <c r="AT33" s="62">
        <f t="shared" si="20"/>
        <v>0.5361471552830458</v>
      </c>
      <c r="AU33" s="62">
        <f t="shared" si="20"/>
        <v>18.2</v>
      </c>
      <c r="AZ33">
        <f t="shared" si="1"/>
        <v>111</v>
      </c>
      <c r="BA33" t="str">
        <f t="shared" si="2"/>
        <v>Pstarch_factory_org</v>
      </c>
      <c r="BB33" t="s">
        <v>171</v>
      </c>
      <c r="BC33">
        <f>$B$27</f>
        <v>0</v>
      </c>
      <c r="BD33" t="str">
        <f t="shared" si="17"/>
        <v>Kg</v>
      </c>
      <c r="BE33" s="81">
        <f t="shared" si="18"/>
        <v>0</v>
      </c>
    </row>
    <row r="34" spans="1:57" x14ac:dyDescent="0.3">
      <c r="A34" s="23" t="s">
        <v>153</v>
      </c>
      <c r="B34" s="24" t="s">
        <v>671</v>
      </c>
      <c r="C34" s="34" t="s">
        <v>33</v>
      </c>
      <c r="D34" s="76">
        <v>1.865E-2</v>
      </c>
      <c r="E34" s="34" t="str">
        <f>IF(B34="","",VLOOKUP(B34,'Processed products'!$AJ$5:$AM$239,2,FALSE))</f>
        <v>Protein_potato1_org</v>
      </c>
      <c r="F34" s="34" t="str">
        <f>IF(B34="","",VLOOKUP(B34,'Processed products'!$AJ$5:$AM$239,3,FALSE))</f>
        <v>Human_food_protein</v>
      </c>
      <c r="G34" s="34" t="str">
        <f>IF(B34="","",VLOOKUP(B34,'Processed products'!$AJ$5:$AM$239,4,FALSE))</f>
        <v>Exit_model</v>
      </c>
      <c r="I34" s="76">
        <v>1.865E-2</v>
      </c>
      <c r="J34" s="76">
        <v>0.21060000000000001</v>
      </c>
      <c r="K34" s="76">
        <v>1.6899999999999998E-2</v>
      </c>
      <c r="L34" s="76">
        <v>8.0999999999999996E-3</v>
      </c>
      <c r="M34" s="76">
        <v>1.865E-2</v>
      </c>
      <c r="O34" s="64">
        <f t="shared" si="19"/>
        <v>1.865E-2</v>
      </c>
      <c r="P34" s="59"/>
      <c r="Q34" s="66">
        <f>(IF($B34="","",VLOOKUP($B34,'Processed products'!AJ5:AN239,5,FALSE)))</f>
        <v>990</v>
      </c>
      <c r="AK34" s="42">
        <f>IF($D34="","",(S20*I34))</f>
        <v>8.3925000000000001</v>
      </c>
      <c r="AL34" s="42">
        <f>IF($D34="","",(T20*J34))</f>
        <v>3.1000320000000001</v>
      </c>
      <c r="AM34" s="42">
        <f>IF($D34="","",(U20*K34))</f>
        <v>3.5490000000000001E-2</v>
      </c>
      <c r="AN34" s="42">
        <f>IF($D34="","",(V20*L34))</f>
        <v>0.16199999999999998</v>
      </c>
      <c r="AO34" s="42">
        <f>IF($D34="","",(W20*M34))</f>
        <v>0.33943000000000001</v>
      </c>
      <c r="AQ34" s="62">
        <f t="shared" si="20"/>
        <v>450</v>
      </c>
      <c r="AR34" s="62">
        <f t="shared" si="20"/>
        <v>166.22155495978552</v>
      </c>
      <c r="AS34" s="62">
        <f t="shared" si="20"/>
        <v>1.9029490616621985</v>
      </c>
      <c r="AT34" s="62">
        <f t="shared" si="20"/>
        <v>8.686327077747988</v>
      </c>
      <c r="AU34" s="62">
        <f t="shared" si="20"/>
        <v>18.2</v>
      </c>
      <c r="AZ34">
        <f t="shared" si="1"/>
        <v>111</v>
      </c>
      <c r="BA34" t="str">
        <f t="shared" si="2"/>
        <v>Pstarch_factory_org</v>
      </c>
      <c r="BB34" t="s">
        <v>171</v>
      </c>
      <c r="BC34">
        <f>$B$28</f>
        <v>0</v>
      </c>
      <c r="BD34" t="str">
        <f t="shared" si="17"/>
        <v>Kg</v>
      </c>
      <c r="BE34" s="81">
        <f t="shared" si="18"/>
        <v>0</v>
      </c>
    </row>
    <row r="35" spans="1:57" ht="15" thickBot="1" x14ac:dyDescent="0.35">
      <c r="A35" s="23" t="s">
        <v>154</v>
      </c>
      <c r="B35" s="24" t="s">
        <v>672</v>
      </c>
      <c r="C35" s="34" t="s">
        <v>33</v>
      </c>
      <c r="D35" s="76">
        <v>1.865E-2</v>
      </c>
      <c r="E35" s="34" t="str">
        <f>IF(B35="","",VLOOKUP(B35,'Processed products'!$AJ$5:$AM$239,2,FALSE))</f>
        <v>Protein_1_org</v>
      </c>
      <c r="F35" s="34" t="str">
        <f>IF(B35="","",VLOOKUP(B35,'Processed products'!$AJ$5:$AM$239,3,FALSE))</f>
        <v>Moden</v>
      </c>
      <c r="G35" s="34" t="str">
        <f>IF(B35="","",VLOOKUP(B35,'Processed products'!$AJ$5:$AM$239,4,FALSE))</f>
        <v>Forarbejdet</v>
      </c>
      <c r="I35" s="76">
        <v>1.865E-2</v>
      </c>
      <c r="J35" s="76">
        <v>0.21060000000000001</v>
      </c>
      <c r="K35" s="76">
        <v>1.6899999999999998E-2</v>
      </c>
      <c r="L35" s="76">
        <v>8.0999999999999996E-3</v>
      </c>
      <c r="M35" s="76">
        <v>1.865E-2</v>
      </c>
      <c r="O35" s="64">
        <f t="shared" si="19"/>
        <v>1.865E-2</v>
      </c>
      <c r="P35" s="59"/>
      <c r="Q35" s="66">
        <f>(IF($B35="","",VLOOKUP($B35,'Processed products'!AJ6:AN240,5,FALSE)))</f>
        <v>990</v>
      </c>
      <c r="AK35" s="42">
        <f>IF($D35="","",(S20*I35))</f>
        <v>8.3925000000000001</v>
      </c>
      <c r="AL35" s="42">
        <f>IF($D35="","",(T20*J35))</f>
        <v>3.1000320000000001</v>
      </c>
      <c r="AM35" s="42">
        <f>IF($D35="","",(U20*K35))</f>
        <v>3.5490000000000001E-2</v>
      </c>
      <c r="AN35" s="42">
        <f>IF($D35="","",(V20*L35))</f>
        <v>0.16199999999999998</v>
      </c>
      <c r="AO35" s="42">
        <f>IF($D35="","",(W20*M35))</f>
        <v>0.33943000000000001</v>
      </c>
      <c r="AQ35" s="62">
        <f t="shared" si="20"/>
        <v>450</v>
      </c>
      <c r="AR35" s="62">
        <f t="shared" si="20"/>
        <v>166.22155495978552</v>
      </c>
      <c r="AS35" s="62">
        <f t="shared" si="20"/>
        <v>1.9029490616621985</v>
      </c>
      <c r="AT35" s="62">
        <f t="shared" si="20"/>
        <v>8.686327077747988</v>
      </c>
      <c r="AU35" s="62">
        <f t="shared" si="20"/>
        <v>18.2</v>
      </c>
      <c r="AZ35">
        <f t="shared" si="1"/>
        <v>111</v>
      </c>
      <c r="BA35" t="str">
        <f t="shared" si="2"/>
        <v>Pstarch_factory_org</v>
      </c>
      <c r="BB35" t="s">
        <v>171</v>
      </c>
      <c r="BC35">
        <f>$B$29</f>
        <v>0</v>
      </c>
      <c r="BD35" t="str">
        <f t="shared" si="17"/>
        <v>Kg</v>
      </c>
      <c r="BE35" s="81">
        <f t="shared" si="18"/>
        <v>0</v>
      </c>
    </row>
    <row r="36" spans="1:57" ht="16.2" thickBot="1" x14ac:dyDescent="0.35">
      <c r="A36" s="23" t="s">
        <v>155</v>
      </c>
      <c r="B36" s="24" t="s">
        <v>673</v>
      </c>
      <c r="C36" s="34" t="s">
        <v>33</v>
      </c>
      <c r="D36" s="76">
        <v>5.5399999999999998E-2</v>
      </c>
      <c r="E36" s="34" t="str">
        <f>IF(B36="","",VLOOKUP(B36,'Processed products'!$AJ$5:$AM$239,2,FALSE))</f>
        <v>Pulp_potato1_org</v>
      </c>
      <c r="F36" s="34" t="str">
        <f>IF(B36="","",VLOOKUP(B36,'Processed products'!$AJ$5:$AM$239,3,FALSE))</f>
        <v>Energy_biomass_rerservation_org</v>
      </c>
      <c r="G36" s="34" t="str">
        <f>IF(B36="","",VLOOKUP(B36,'Processed products'!$AJ$5:$AM$239,4,FALSE))</f>
        <v>Energy_biomass_reservation</v>
      </c>
      <c r="I36" s="76">
        <v>5.5399999999999998E-2</v>
      </c>
      <c r="J36" s="76">
        <v>8.2199999999999995E-2</v>
      </c>
      <c r="K36" s="76">
        <v>4.99E-2</v>
      </c>
      <c r="L36" s="76">
        <v>0.108</v>
      </c>
      <c r="M36" s="76">
        <v>5.5399999999999998E-2</v>
      </c>
      <c r="O36" s="64">
        <f t="shared" si="19"/>
        <v>5.5399999999999998E-2</v>
      </c>
      <c r="P36" s="59"/>
      <c r="Q36" s="66">
        <f>(IF($B36="","",VLOOKUP($B36,'Processed products'!AJ7:AN241,5,FALSE)))</f>
        <v>200</v>
      </c>
      <c r="S36" s="98" t="s">
        <v>236</v>
      </c>
      <c r="T36" s="99"/>
      <c r="U36" s="99"/>
      <c r="V36" s="99"/>
      <c r="W36" s="99"/>
      <c r="X36" s="99"/>
      <c r="Y36" s="99"/>
      <c r="Z36" s="99"/>
      <c r="AA36" s="99"/>
      <c r="AB36" s="99"/>
      <c r="AC36" s="99"/>
      <c r="AD36" s="100"/>
      <c r="AK36" s="42">
        <f>IF($D36="","",(S20*I36))</f>
        <v>24.93</v>
      </c>
      <c r="AL36" s="42">
        <f>IF($D36="","",(T20*J36))</f>
        <v>1.2099839999999999</v>
      </c>
      <c r="AM36" s="42">
        <f>IF($D36="","",(U20*K36))</f>
        <v>0.10479000000000001</v>
      </c>
      <c r="AN36" s="42">
        <f>IF($D36="","",(V20*L36))</f>
        <v>2.16</v>
      </c>
      <c r="AO36" s="42">
        <f>IF($D36="","",(W20*M36))</f>
        <v>1.0082799999999998</v>
      </c>
      <c r="AQ36" s="62">
        <f t="shared" si="20"/>
        <v>450</v>
      </c>
      <c r="AR36" s="62">
        <f t="shared" si="20"/>
        <v>21.840866425992779</v>
      </c>
      <c r="AS36" s="62">
        <f t="shared" si="20"/>
        <v>1.8915162454873649</v>
      </c>
      <c r="AT36" s="62">
        <f t="shared" si="20"/>
        <v>38.98916967509026</v>
      </c>
      <c r="AU36" s="62">
        <f t="shared" si="20"/>
        <v>18.2</v>
      </c>
      <c r="AZ36">
        <f t="shared" si="1"/>
        <v>111</v>
      </c>
      <c r="BA36" t="str">
        <f t="shared" si="2"/>
        <v>Pstarch_factory_org</v>
      </c>
      <c r="BB36" t="s">
        <v>172</v>
      </c>
      <c r="BC36" t="str">
        <f t="shared" ref="BC36:BC41" si="21">$B$33</f>
        <v>Potato_starch_org</v>
      </c>
      <c r="BD36" t="str">
        <f>C33</f>
        <v>Kg</v>
      </c>
      <c r="BE36" s="81">
        <f>O33</f>
        <v>0.70130000000000003</v>
      </c>
    </row>
    <row r="37" spans="1:57" ht="15.6" x14ac:dyDescent="0.3">
      <c r="A37" s="23" t="s">
        <v>156</v>
      </c>
      <c r="B37" s="24" t="s">
        <v>674</v>
      </c>
      <c r="C37" s="34" t="s">
        <v>33</v>
      </c>
      <c r="D37" s="76">
        <v>2.23E-2</v>
      </c>
      <c r="E37" s="34" t="str">
        <f>IF(B37="","",VLOOKUP(B37,'Processed products'!$AJ$5:$AM$239,2,FALSE))</f>
        <v>Grain_org</v>
      </c>
      <c r="F37" s="34" t="str">
        <f>IF(B37="","",VLOOKUP(B37,'Processed products'!$AJ$5:$AM$239,3,FALSE))</f>
        <v>Grain_crop</v>
      </c>
      <c r="G37" s="34" t="str">
        <f>IF(B37="","",VLOOKUP(B37,'Processed products'!$AJ$5:$AM$239,4,FALSE))</f>
        <v>Kerne</v>
      </c>
      <c r="I37" s="76">
        <v>2.23E-2</v>
      </c>
      <c r="J37" s="76">
        <v>3.3099999999999997E-2</v>
      </c>
      <c r="K37" s="76">
        <v>2.01E-2</v>
      </c>
      <c r="L37" s="76">
        <v>4.3499999999999997E-2</v>
      </c>
      <c r="M37" s="76">
        <v>2.23E-2</v>
      </c>
      <c r="O37" s="64">
        <f t="shared" si="19"/>
        <v>2.23E-2</v>
      </c>
      <c r="P37" s="59"/>
      <c r="Q37" s="66">
        <f>(IF($B37="","",VLOOKUP($B37,'Processed products'!AJ8:AN242,5,FALSE)))</f>
        <v>850</v>
      </c>
      <c r="S37" s="231" t="s">
        <v>62</v>
      </c>
      <c r="T37" s="232"/>
      <c r="U37" s="233"/>
      <c r="V37" s="231" t="s">
        <v>63</v>
      </c>
      <c r="W37" s="232"/>
      <c r="X37" s="232"/>
      <c r="Y37" s="232"/>
      <c r="Z37" s="233"/>
      <c r="AA37" s="220" t="s">
        <v>64</v>
      </c>
      <c r="AB37" s="221"/>
      <c r="AC37" s="220" t="s">
        <v>65</v>
      </c>
      <c r="AD37" s="221"/>
      <c r="AK37" s="42">
        <f>IF($D37="","",(S20*I37))</f>
        <v>10.035</v>
      </c>
      <c r="AL37" s="42">
        <f>IF($D37="","",(T20*J37))</f>
        <v>0.487232</v>
      </c>
      <c r="AM37" s="42">
        <f>IF($D37="","",(U20*K37))</f>
        <v>4.2210000000000004E-2</v>
      </c>
      <c r="AN37" s="42">
        <f>IF($D37="","",(V20*L37))</f>
        <v>0.86999999999999988</v>
      </c>
      <c r="AO37" s="42">
        <f>IF($D37="","",(W20*M37))</f>
        <v>0.40586</v>
      </c>
      <c r="AQ37" s="62">
        <f t="shared" si="20"/>
        <v>450</v>
      </c>
      <c r="AR37" s="62">
        <f t="shared" si="20"/>
        <v>21.848968609865469</v>
      </c>
      <c r="AS37" s="62">
        <f t="shared" si="20"/>
        <v>1.8928251121076234</v>
      </c>
      <c r="AT37" s="62">
        <f t="shared" si="20"/>
        <v>39.013452914798201</v>
      </c>
      <c r="AU37" s="62">
        <f t="shared" si="20"/>
        <v>18.2</v>
      </c>
      <c r="AZ37">
        <f t="shared" si="1"/>
        <v>111</v>
      </c>
      <c r="BA37" t="str">
        <f t="shared" si="2"/>
        <v>Pstarch_factory_org</v>
      </c>
      <c r="BB37" t="s">
        <v>172</v>
      </c>
      <c r="BC37" t="str">
        <f t="shared" si="21"/>
        <v>Potato_starch_org</v>
      </c>
      <c r="BD37" t="str">
        <f>$AQ$22</f>
        <v>C g/kg</v>
      </c>
      <c r="BE37" s="40">
        <f>AQ33</f>
        <v>450.00000000000006</v>
      </c>
    </row>
    <row r="38" spans="1:57" x14ac:dyDescent="0.3">
      <c r="A38" s="23" t="s">
        <v>191</v>
      </c>
      <c r="B38" s="24" t="s">
        <v>675</v>
      </c>
      <c r="C38" s="34" t="s">
        <v>33</v>
      </c>
      <c r="D38" s="76">
        <v>8.8400000000000006E-2</v>
      </c>
      <c r="E38" s="34" t="str">
        <f>IF(B38="","",VLOOKUP(B38,'Processed products'!$AJ$5:$AM$239,2,FALSE))</f>
        <v>Juice_concentrate_potato_org</v>
      </c>
      <c r="F38" s="34" t="str">
        <f>IF(B38="","",VLOOKUP(B38,'Processed products'!$AJ$5:$AM$239,3,FALSE))</f>
        <v>Plant_organic_ferti_org</v>
      </c>
      <c r="G38" s="34" t="str">
        <f>IF(B38="","",VLOOKUP(B38,'Processed products'!$AJ$5:$AM$239,4,FALSE))</f>
        <v>Field_application</v>
      </c>
      <c r="I38" s="76">
        <v>8.8400000000000006E-2</v>
      </c>
      <c r="J38" s="76">
        <v>0.37119999999999997</v>
      </c>
      <c r="K38" s="76">
        <v>0.41249999999999998</v>
      </c>
      <c r="L38" s="76">
        <v>0.79400000000000004</v>
      </c>
      <c r="M38" s="76">
        <v>8.8400000000000006E-2</v>
      </c>
      <c r="O38" s="64">
        <f>D38*$D$20</f>
        <v>8.8400000000000006E-2</v>
      </c>
      <c r="P38" s="59"/>
      <c r="Q38" s="66">
        <f>(IF($B38="","",VLOOKUP($B38,'Processed products'!AJ9:AN243,5,FALSE)))</f>
        <v>300</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f>IF($D38="","",(S20*I38))</f>
        <v>39.78</v>
      </c>
      <c r="AL38" s="42">
        <f>IF($D38="","",(T20*J38))</f>
        <v>5.4640639999999996</v>
      </c>
      <c r="AM38" s="42">
        <f>IF($D38="","",(U20*K38))</f>
        <v>0.86624999999999996</v>
      </c>
      <c r="AN38" s="42">
        <f>IF($D38="","",(V20*L38))</f>
        <v>15.88</v>
      </c>
      <c r="AO38" s="42">
        <f>IF($D38="","",(W20*M38))</f>
        <v>1.6088800000000001</v>
      </c>
      <c r="AQ38" s="62">
        <f t="shared" si="20"/>
        <v>449.99999999999994</v>
      </c>
      <c r="AR38" s="62">
        <f t="shared" si="20"/>
        <v>61.810678733031665</v>
      </c>
      <c r="AS38" s="62">
        <f t="shared" si="20"/>
        <v>9.7992081447963795</v>
      </c>
      <c r="AT38" s="62">
        <f t="shared" si="20"/>
        <v>179.63800904977376</v>
      </c>
      <c r="AU38" s="62">
        <f t="shared" si="20"/>
        <v>18.2</v>
      </c>
      <c r="AZ38">
        <f t="shared" si="1"/>
        <v>111</v>
      </c>
      <c r="BA38" t="str">
        <f t="shared" si="2"/>
        <v>Pstarch_factory_org</v>
      </c>
      <c r="BB38" t="s">
        <v>172</v>
      </c>
      <c r="BC38" t="str">
        <f t="shared" si="21"/>
        <v>Potato_starch_org</v>
      </c>
      <c r="BD38" t="str">
        <f>$AR$22</f>
        <v>N g/kg</v>
      </c>
      <c r="BE38" s="40">
        <f>AR33</f>
        <v>0.472265792100385</v>
      </c>
    </row>
    <row r="39" spans="1:57" x14ac:dyDescent="0.3">
      <c r="A39" s="23" t="s">
        <v>125</v>
      </c>
      <c r="B39" s="90" t="s">
        <v>192</v>
      </c>
      <c r="C39" s="34" t="s">
        <v>33</v>
      </c>
      <c r="D39" s="76">
        <v>9.5299999999999996E-2</v>
      </c>
      <c r="E39" s="34" t="s">
        <v>205</v>
      </c>
      <c r="F39" s="34" t="s">
        <v>205</v>
      </c>
      <c r="G39" s="34" t="s">
        <v>205</v>
      </c>
      <c r="I39" s="76">
        <v>9.5299999999999829E-2</v>
      </c>
      <c r="J39" s="76">
        <v>6.9799999999999973E-2</v>
      </c>
      <c r="K39" s="76">
        <v>0.45569999999999999</v>
      </c>
      <c r="L39" s="76">
        <v>1.9499999999999962E-2</v>
      </c>
      <c r="M39" s="76">
        <v>9.5299999999999829E-2</v>
      </c>
      <c r="O39" s="64">
        <f>D39*$D$20</f>
        <v>9.5299999999999996E-2</v>
      </c>
      <c r="P39" s="59"/>
      <c r="Q39" s="91" t="s">
        <v>129</v>
      </c>
      <c r="S39" s="95">
        <v>100</v>
      </c>
      <c r="T39" s="96">
        <v>0</v>
      </c>
      <c r="U39" s="97">
        <v>0</v>
      </c>
      <c r="V39" s="95">
        <v>0</v>
      </c>
      <c r="W39" s="96">
        <v>10</v>
      </c>
      <c r="X39" s="96">
        <v>90</v>
      </c>
      <c r="Y39" s="96">
        <v>0</v>
      </c>
      <c r="Z39" s="97">
        <v>0</v>
      </c>
      <c r="AA39" s="95">
        <v>0</v>
      </c>
      <c r="AB39" s="97">
        <v>100</v>
      </c>
      <c r="AC39" s="95">
        <v>0</v>
      </c>
      <c r="AD39" s="97">
        <v>100</v>
      </c>
      <c r="AK39" s="42">
        <f>IF($D39="","",(S20*I39))</f>
        <v>42.88499999999992</v>
      </c>
      <c r="AL39" s="42">
        <f>IF($D39="","",(T20*J39))</f>
        <v>1.0274559999999997</v>
      </c>
      <c r="AM39" s="42">
        <f>IF($D39="","",(U20*K39))</f>
        <v>0.95696999999999999</v>
      </c>
      <c r="AN39" s="42">
        <f>IF($D39="","",(V20*L39))</f>
        <v>0.38999999999999924</v>
      </c>
      <c r="AO39" s="42">
        <f>IF($D39="","",(W20*M39))</f>
        <v>1.7344599999999968</v>
      </c>
      <c r="AQ39" s="62">
        <f t="shared" si="20"/>
        <v>449.9999999999992</v>
      </c>
      <c r="AR39" s="62">
        <f t="shared" si="20"/>
        <v>10.781280167890868</v>
      </c>
      <c r="AS39" s="62">
        <f t="shared" si="20"/>
        <v>10.041657922350472</v>
      </c>
      <c r="AT39" s="62">
        <f t="shared" si="20"/>
        <v>4.0923399790136337</v>
      </c>
      <c r="AU39" s="62">
        <f t="shared" si="20"/>
        <v>18.199999999999967</v>
      </c>
      <c r="AZ39">
        <f t="shared" si="1"/>
        <v>111</v>
      </c>
      <c r="BA39" t="str">
        <f t="shared" si="2"/>
        <v>Pstarch_factory_org</v>
      </c>
      <c r="BB39" t="s">
        <v>172</v>
      </c>
      <c r="BC39" t="str">
        <f t="shared" si="21"/>
        <v>Potato_starch_org</v>
      </c>
      <c r="BD39" s="40" t="str">
        <f>$AS$22</f>
        <v>P g/kg</v>
      </c>
      <c r="BE39" s="40">
        <f>AS33</f>
        <v>8.3844289177242279E-2</v>
      </c>
    </row>
    <row r="40" spans="1:57" x14ac:dyDescent="0.3">
      <c r="A40" s="23" t="s">
        <v>104</v>
      </c>
      <c r="B40" s="14"/>
      <c r="C40" s="34" t="s">
        <v>33</v>
      </c>
      <c r="D40" s="83">
        <f>SUM(D30,D33:D39)</f>
        <v>1.0000000000000002</v>
      </c>
      <c r="I40" s="82">
        <f>SUM(I30,I33:I39)</f>
        <v>1</v>
      </c>
      <c r="J40" s="64">
        <f>SUM(J30,J33:J39)</f>
        <v>1</v>
      </c>
      <c r="K40" s="64">
        <f>SUM(K30,K33:K39)</f>
        <v>1</v>
      </c>
      <c r="L40" s="64">
        <f t="shared" ref="L40" si="22">SUM(L30,L33:L39)</f>
        <v>1</v>
      </c>
      <c r="M40" s="64">
        <f>SUM(M30,M33:M39)</f>
        <v>1</v>
      </c>
      <c r="N40" s="60" t="s">
        <v>54</v>
      </c>
      <c r="O40" s="64">
        <f>SUM(O30,O33:O39)</f>
        <v>1.0000000000000002</v>
      </c>
      <c r="P40" s="59"/>
      <c r="AK40" s="42">
        <f>SUM(AK33:AK39)</f>
        <v>449.99999999999994</v>
      </c>
      <c r="AL40" s="42">
        <f t="shared" ref="AL40:AO40" si="23">SUM(AL33:AL39)</f>
        <v>14.72</v>
      </c>
      <c r="AM40" s="42">
        <f t="shared" si="23"/>
        <v>2.1</v>
      </c>
      <c r="AN40" s="42">
        <f t="shared" si="23"/>
        <v>20</v>
      </c>
      <c r="AO40" s="42">
        <f t="shared" si="23"/>
        <v>18.199999999999996</v>
      </c>
      <c r="AZ40">
        <f t="shared" si="1"/>
        <v>111</v>
      </c>
      <c r="BA40" t="str">
        <f t="shared" si="2"/>
        <v>Pstarch_factory_org</v>
      </c>
      <c r="BB40" t="s">
        <v>172</v>
      </c>
      <c r="BC40" t="str">
        <f t="shared" si="21"/>
        <v>Potato_starch_org</v>
      </c>
      <c r="BD40" t="str">
        <f>$AT$22</f>
        <v>K g/kg</v>
      </c>
      <c r="BE40" s="40">
        <f>AT33</f>
        <v>0.5361471552830458</v>
      </c>
    </row>
    <row r="41" spans="1:57" x14ac:dyDescent="0.3">
      <c r="C41" s="31"/>
      <c r="H41" s="226" t="s">
        <v>166</v>
      </c>
      <c r="I41" s="226"/>
      <c r="AJ41" s="43" t="s">
        <v>60</v>
      </c>
      <c r="AK41" s="62">
        <f>AK30+AK40</f>
        <v>449.99999999999994</v>
      </c>
      <c r="AL41" s="62">
        <f>AL30+AL40</f>
        <v>14.72</v>
      </c>
      <c r="AM41" s="62">
        <f>AM30+AM40</f>
        <v>2.1</v>
      </c>
      <c r="AN41" s="62">
        <f>AN30+AN40</f>
        <v>20</v>
      </c>
      <c r="AO41" s="62">
        <f>AO30+AO40</f>
        <v>18.199999999999996</v>
      </c>
      <c r="AQ41" s="40"/>
      <c r="AZ41">
        <f t="shared" si="1"/>
        <v>111</v>
      </c>
      <c r="BA41" t="str">
        <f t="shared" si="2"/>
        <v>Pstarch_factory_org</v>
      </c>
      <c r="BB41" t="s">
        <v>172</v>
      </c>
      <c r="BC41" t="str">
        <f t="shared" si="21"/>
        <v>Potato_starch_org</v>
      </c>
      <c r="BD41" t="str">
        <f>$AU$22</f>
        <v>BE MJ/kg</v>
      </c>
      <c r="BE41" s="40">
        <f>AU33</f>
        <v>18.2</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111</v>
      </c>
      <c r="BA42" t="str">
        <f t="shared" si="2"/>
        <v>Pstarch_factory_org</v>
      </c>
      <c r="BB42" t="s">
        <v>172</v>
      </c>
      <c r="BC42" t="str">
        <f>$B$34</f>
        <v>Potato_protein1_org</v>
      </c>
      <c r="BD42" t="str">
        <f>C34</f>
        <v>Kg</v>
      </c>
      <c r="BE42" s="81">
        <f>O34</f>
        <v>1.865E-2</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J43" s="81"/>
      <c r="K43" s="81"/>
      <c r="L43" s="81"/>
      <c r="M43" s="81"/>
      <c r="N43" s="81"/>
      <c r="AE43" s="40"/>
      <c r="AS43" s="40"/>
      <c r="AZ43">
        <f t="shared" si="1"/>
        <v>111</v>
      </c>
      <c r="BA43" t="str">
        <f t="shared" si="2"/>
        <v>Pstarch_factory_org</v>
      </c>
      <c r="BB43" t="s">
        <v>172</v>
      </c>
      <c r="BC43" t="str">
        <f t="shared" ref="BC43:BC47" si="24">$B$34</f>
        <v>Potato_protein1_org</v>
      </c>
      <c r="BD43" t="str">
        <f>$AQ$22</f>
        <v>C g/kg</v>
      </c>
      <c r="BE43" s="40">
        <f>AQ34</f>
        <v>450</v>
      </c>
    </row>
    <row r="44" spans="1:57" x14ac:dyDescent="0.3">
      <c r="A44" s="23" t="s">
        <v>25</v>
      </c>
      <c r="B44" s="65"/>
      <c r="C44" s="65"/>
      <c r="D44" s="63">
        <f>IF(C44="KWh",$AO$39*Other_tabels!$AI$5,IF(C44="MJ",$AO$39,0))</f>
        <v>0</v>
      </c>
      <c r="E44" s="61"/>
      <c r="F44" s="63">
        <f t="shared" ref="F44:F49" si="25">D44*(E44/100)</f>
        <v>0</v>
      </c>
      <c r="G44" s="61"/>
      <c r="H44" s="63" t="str">
        <f t="shared" ref="H44:H49" si="26">IF(C44="KWh",((D44-F44)*(G44/100)),"")</f>
        <v/>
      </c>
      <c r="I44" s="63" t="str">
        <f t="shared" ref="I44:I49" si="27">IF(C44="MJ",((D44-F44)*(G44/100)),"")</f>
        <v/>
      </c>
      <c r="AS44" s="40"/>
      <c r="AZ44">
        <f t="shared" si="1"/>
        <v>111</v>
      </c>
      <c r="BA44" t="str">
        <f t="shared" si="2"/>
        <v>Pstarch_factory_org</v>
      </c>
      <c r="BB44" t="s">
        <v>172</v>
      </c>
      <c r="BC44" t="str">
        <f t="shared" si="24"/>
        <v>Potato_protein1_org</v>
      </c>
      <c r="BD44" t="str">
        <f>$AR$22</f>
        <v>N g/kg</v>
      </c>
      <c r="BE44" s="40">
        <f>AR34</f>
        <v>166.22155495978552</v>
      </c>
    </row>
    <row r="45" spans="1:57" x14ac:dyDescent="0.3">
      <c r="A45" s="23" t="s">
        <v>26</v>
      </c>
      <c r="B45" s="65"/>
      <c r="C45" s="65"/>
      <c r="D45" s="63">
        <f>IF(C45="KWh",$AO$39*Other_tabels!$AI$5,IF(C45="MJ",$AO$39,0))</f>
        <v>0</v>
      </c>
      <c r="E45" s="61"/>
      <c r="F45" s="63">
        <f t="shared" si="25"/>
        <v>0</v>
      </c>
      <c r="G45" s="61"/>
      <c r="H45" s="63" t="str">
        <f t="shared" si="26"/>
        <v/>
      </c>
      <c r="I45" s="63" t="str">
        <f t="shared" si="27"/>
        <v/>
      </c>
      <c r="AR45" s="40"/>
      <c r="AS45" s="40"/>
      <c r="AZ45">
        <f t="shared" si="1"/>
        <v>111</v>
      </c>
      <c r="BA45" t="str">
        <f t="shared" si="2"/>
        <v>Pstarch_factory_org</v>
      </c>
      <c r="BB45" t="s">
        <v>172</v>
      </c>
      <c r="BC45" t="str">
        <f t="shared" si="24"/>
        <v>Potato_protein1_org</v>
      </c>
      <c r="BD45" s="40" t="str">
        <f>$AS$22</f>
        <v>P g/kg</v>
      </c>
      <c r="BE45" s="40">
        <f>AS34</f>
        <v>1.9029490616621985</v>
      </c>
    </row>
    <row r="46" spans="1:57" x14ac:dyDescent="0.3">
      <c r="A46" s="23" t="s">
        <v>27</v>
      </c>
      <c r="B46" s="65"/>
      <c r="C46" s="65"/>
      <c r="D46" s="63">
        <f>IF(C46="KWh",$AO$39*Other_tabels!$AI$5,IF(C46="MJ",$AO$39,0))</f>
        <v>0</v>
      </c>
      <c r="E46" s="61"/>
      <c r="F46" s="63">
        <f t="shared" si="25"/>
        <v>0</v>
      </c>
      <c r="G46" s="61"/>
      <c r="H46" s="63" t="str">
        <f t="shared" si="26"/>
        <v/>
      </c>
      <c r="I46" s="63" t="str">
        <f t="shared" si="27"/>
        <v/>
      </c>
      <c r="AS46" s="40"/>
      <c r="AZ46">
        <f t="shared" si="1"/>
        <v>111</v>
      </c>
      <c r="BA46" t="str">
        <f t="shared" si="2"/>
        <v>Pstarch_factory_org</v>
      </c>
      <c r="BB46" t="s">
        <v>172</v>
      </c>
      <c r="BC46" t="str">
        <f t="shared" si="24"/>
        <v>Potato_protein1_org</v>
      </c>
      <c r="BD46" t="str">
        <f>$AT$22</f>
        <v>K g/kg</v>
      </c>
      <c r="BE46" s="40">
        <f>AT34</f>
        <v>8.686327077747988</v>
      </c>
    </row>
    <row r="47" spans="1:57" x14ac:dyDescent="0.3">
      <c r="A47" s="23" t="s">
        <v>28</v>
      </c>
      <c r="B47" s="65"/>
      <c r="C47" s="65"/>
      <c r="D47" s="63">
        <f>IF(C47="KWh",$AO$39*Other_tabels!$AI$5,IF(C47="MJ",$AO$39,0))</f>
        <v>0</v>
      </c>
      <c r="E47" s="61"/>
      <c r="F47" s="63">
        <f t="shared" si="25"/>
        <v>0</v>
      </c>
      <c r="G47" s="61"/>
      <c r="H47" s="63" t="str">
        <f t="shared" si="26"/>
        <v/>
      </c>
      <c r="I47" s="63" t="str">
        <f t="shared" si="27"/>
        <v/>
      </c>
      <c r="AS47" s="40"/>
      <c r="AZ47">
        <f t="shared" si="1"/>
        <v>111</v>
      </c>
      <c r="BA47" t="str">
        <f t="shared" si="2"/>
        <v>Pstarch_factory_org</v>
      </c>
      <c r="BB47" t="s">
        <v>172</v>
      </c>
      <c r="BC47" t="str">
        <f t="shared" si="24"/>
        <v>Potato_protein1_org</v>
      </c>
      <c r="BD47" t="str">
        <f>$AU$22</f>
        <v>BE MJ/kg</v>
      </c>
      <c r="BE47" s="40">
        <f>AU34</f>
        <v>18.2</v>
      </c>
    </row>
    <row r="48" spans="1:57" x14ac:dyDescent="0.3">
      <c r="A48" s="23" t="s">
        <v>29</v>
      </c>
      <c r="B48" s="65"/>
      <c r="C48" s="65"/>
      <c r="D48" s="63">
        <f>IF(C48="KWh",$AO$39*Other_tabels!$AI$5,IF(C48="MJ",$AO$39,0))</f>
        <v>0</v>
      </c>
      <c r="E48" s="61"/>
      <c r="F48" s="63">
        <f t="shared" si="25"/>
        <v>0</v>
      </c>
      <c r="G48" s="61"/>
      <c r="H48" s="63" t="str">
        <f t="shared" si="26"/>
        <v/>
      </c>
      <c r="I48" s="63" t="str">
        <f t="shared" si="27"/>
        <v/>
      </c>
      <c r="AS48" s="40"/>
      <c r="AZ48">
        <f t="shared" si="1"/>
        <v>111</v>
      </c>
      <c r="BA48" t="str">
        <f t="shared" si="2"/>
        <v>Pstarch_factory_org</v>
      </c>
      <c r="BB48" t="s">
        <v>172</v>
      </c>
      <c r="BC48" t="str">
        <f>$B$35</f>
        <v>Potato_protein2_org</v>
      </c>
      <c r="BD48" t="str">
        <f>C35</f>
        <v>Kg</v>
      </c>
      <c r="BE48" s="40">
        <f>O35</f>
        <v>1.865E-2</v>
      </c>
    </row>
    <row r="49" spans="1:57" x14ac:dyDescent="0.3">
      <c r="A49" s="23" t="s">
        <v>30</v>
      </c>
      <c r="B49" s="65"/>
      <c r="C49" s="65"/>
      <c r="D49" s="63">
        <f>IF(C49="KWh",$AO$39*Other_tabels!$AI$5,IF(C49="MJ",$AO$39,0))</f>
        <v>0</v>
      </c>
      <c r="E49" s="61"/>
      <c r="F49" s="63">
        <f t="shared" si="25"/>
        <v>0</v>
      </c>
      <c r="G49" s="61"/>
      <c r="H49" s="63" t="str">
        <f t="shared" si="26"/>
        <v/>
      </c>
      <c r="I49" s="63" t="str">
        <f t="shared" si="27"/>
        <v/>
      </c>
      <c r="AS49" s="40"/>
      <c r="AZ49">
        <f t="shared" si="1"/>
        <v>111</v>
      </c>
      <c r="BA49" t="str">
        <f t="shared" si="2"/>
        <v>Pstarch_factory_org</v>
      </c>
      <c r="BB49" t="s">
        <v>172</v>
      </c>
      <c r="BC49" t="str">
        <f t="shared" ref="BC49:BC53" si="28">$B$35</f>
        <v>Potato_protein2_org</v>
      </c>
      <c r="BD49" t="str">
        <f>$AQ$22</f>
        <v>C g/kg</v>
      </c>
      <c r="BE49" s="40">
        <f>AQ35</f>
        <v>450</v>
      </c>
    </row>
    <row r="50" spans="1:57" x14ac:dyDescent="0.3">
      <c r="A50" s="23" t="s">
        <v>54</v>
      </c>
      <c r="B50" s="30"/>
      <c r="D50" s="40"/>
      <c r="F50" s="40"/>
      <c r="H50" s="63">
        <f>SUM(H43:H49)</f>
        <v>0</v>
      </c>
      <c r="I50" s="63">
        <f>SUM(I43:I49)</f>
        <v>0</v>
      </c>
      <c r="AS50" s="40"/>
      <c r="AZ50">
        <f t="shared" si="1"/>
        <v>111</v>
      </c>
      <c r="BA50" t="str">
        <f t="shared" si="2"/>
        <v>Pstarch_factory_org</v>
      </c>
      <c r="BB50" t="s">
        <v>172</v>
      </c>
      <c r="BC50" t="str">
        <f t="shared" si="28"/>
        <v>Potato_protein2_org</v>
      </c>
      <c r="BD50" t="str">
        <f>$AR$22</f>
        <v>N g/kg</v>
      </c>
      <c r="BE50" s="40">
        <f>AR35</f>
        <v>166.22155495978552</v>
      </c>
    </row>
    <row r="51" spans="1:57" x14ac:dyDescent="0.3">
      <c r="AR51" s="40"/>
      <c r="AS51" s="40"/>
      <c r="AZ51">
        <f t="shared" si="1"/>
        <v>111</v>
      </c>
      <c r="BA51" t="str">
        <f t="shared" si="2"/>
        <v>Pstarch_factory_org</v>
      </c>
      <c r="BB51" t="s">
        <v>172</v>
      </c>
      <c r="BC51" t="str">
        <f t="shared" si="28"/>
        <v>Potato_protein2_org</v>
      </c>
      <c r="BD51" s="40" t="str">
        <f>$AS$22</f>
        <v>P g/kg</v>
      </c>
      <c r="BE51" s="40">
        <f>AS35</f>
        <v>1.9029490616621985</v>
      </c>
    </row>
    <row r="52" spans="1:57" ht="17.399999999999999" x14ac:dyDescent="0.3">
      <c r="A52" s="37" t="s">
        <v>119</v>
      </c>
      <c r="O52" s="37" t="s">
        <v>102</v>
      </c>
      <c r="P52" s="37"/>
      <c r="AS52" s="40"/>
      <c r="AZ52">
        <f t="shared" si="1"/>
        <v>111</v>
      </c>
      <c r="BA52" t="str">
        <f t="shared" si="2"/>
        <v>Pstarch_factory_org</v>
      </c>
      <c r="BB52" t="s">
        <v>172</v>
      </c>
      <c r="BC52" t="str">
        <f t="shared" si="28"/>
        <v>Potato_protein2_org</v>
      </c>
      <c r="BD52" t="str">
        <f>$AT$22</f>
        <v>K g/kg</v>
      </c>
      <c r="BE52" s="40">
        <f>AT35</f>
        <v>8.686327077747988</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111</v>
      </c>
      <c r="BA53" t="str">
        <f t="shared" si="2"/>
        <v>Pstarch_factory_org</v>
      </c>
      <c r="BB53" t="s">
        <v>172</v>
      </c>
      <c r="BC53" t="str">
        <f t="shared" si="28"/>
        <v>Potato_protein2_org</v>
      </c>
      <c r="BD53" t="str">
        <f>$AU$22</f>
        <v>BE MJ/kg</v>
      </c>
      <c r="BE53" s="40">
        <f>AU35</f>
        <v>18.2</v>
      </c>
    </row>
    <row r="54" spans="1:57" x14ac:dyDescent="0.3">
      <c r="A54" s="23" t="s">
        <v>34</v>
      </c>
      <c r="B54" s="49" t="s">
        <v>668</v>
      </c>
      <c r="C54" s="24">
        <v>3</v>
      </c>
      <c r="D54" s="16" t="s">
        <v>48</v>
      </c>
      <c r="E54" s="16" t="s">
        <v>16</v>
      </c>
      <c r="F54" s="10">
        <v>100</v>
      </c>
      <c r="K54" s="63">
        <f>IF(B54="",0,((((VLOOKUP(B54,$B$12:$D$18,3,FALSE))/1000)*C54)/(VLOOKUP(B54,$B$12:$Q$18,16,FALSE)/1000))*(F54/100))</f>
        <v>1.2500000000000001E-2</v>
      </c>
      <c r="L54" s="63">
        <f>IF(E54="Diesel",VLOOKUP(D54,Other_tabels!$Q$5:$T$13,2,FALSE)*K54,0)</f>
        <v>2.5000000000000005E-3</v>
      </c>
      <c r="O54" s="36" t="str">
        <f>Other_tabels!Q5</f>
        <v>Traktor</v>
      </c>
      <c r="P54" s="55"/>
      <c r="Q54" s="63" cm="1">
        <f t="array" ref="Q54">SUMPRODUCT(($D$54:$D$67=O54)*$L$54:$L$67)</f>
        <v>2.5000000000000005E-3</v>
      </c>
      <c r="R54" s="63">
        <f t="shared" ref="R54:R62" si="29">IF(O54="","0",SUMPRODUCT(($D$54:$D$67=O54)*$K$54:$K$67))</f>
        <v>1.2500000000000001E-2</v>
      </c>
      <c r="S54" s="63">
        <f>IF(O54="Traktor",0,(R54*VLOOKUP(O54,Other_tabels!Q5:T13,2,FALSE))/1000)</f>
        <v>0</v>
      </c>
      <c r="AR54" s="81"/>
      <c r="AS54" s="40"/>
      <c r="AZ54">
        <f t="shared" si="1"/>
        <v>111</v>
      </c>
      <c r="BA54" t="str">
        <f t="shared" si="2"/>
        <v>Pstarch_factory_org</v>
      </c>
      <c r="BB54" t="s">
        <v>172</v>
      </c>
      <c r="BC54" t="str">
        <f>$B$36</f>
        <v>Potato_pulp1_org</v>
      </c>
      <c r="BD54" s="81" t="str">
        <f>C36</f>
        <v>Kg</v>
      </c>
      <c r="BE54" s="40">
        <f>O36</f>
        <v>5.5399999999999998E-2</v>
      </c>
    </row>
    <row r="55" spans="1:57" x14ac:dyDescent="0.3">
      <c r="A55" s="23" t="s">
        <v>35</v>
      </c>
      <c r="B55" s="49" t="s">
        <v>668</v>
      </c>
      <c r="C55" s="24">
        <v>26</v>
      </c>
      <c r="D55" s="16" t="s">
        <v>240</v>
      </c>
      <c r="E55" s="16" t="s">
        <v>87</v>
      </c>
      <c r="F55" s="10">
        <v>100</v>
      </c>
      <c r="K55" s="63">
        <f t="shared" ref="K55:K67" si="30">IF(B55="",0,((((VLOOKUP(B55,$B$12:$D$18,3,FALSE))/1000)*C55)/(VLOOKUP(B55,$B$12:$Q$18,16,FALSE)/1000))*(F55/100))</f>
        <v>0.10833333333333335</v>
      </c>
      <c r="L55" s="63">
        <f>IF(E55="Diesel",VLOOKUP(D55,Other_tabels!$Q$5:$T$13,2,FALSE)*K55,0)</f>
        <v>0</v>
      </c>
      <c r="O55" s="36" t="str">
        <f>Other_tabels!Q6</f>
        <v>Lastbil &gt; 20 T</v>
      </c>
      <c r="P55" s="55"/>
      <c r="Q55" s="63" cm="1">
        <f t="array" ref="Q55">SUMPRODUCT(($D$54:$D$67=O55)*$L$54:$L$67)</f>
        <v>0</v>
      </c>
      <c r="R55" s="63">
        <f t="shared" si="29"/>
        <v>0.10833333333333335</v>
      </c>
      <c r="S55" s="63">
        <f>IF(O55="Traktor",0,(R55*VLOOKUP(O55,Other_tabels!Q6:T14,2,FALSE))/1000)</f>
        <v>1.0833333333333335E-2</v>
      </c>
      <c r="AS55" s="40"/>
      <c r="AZ55">
        <f t="shared" si="1"/>
        <v>111</v>
      </c>
      <c r="BA55" t="str">
        <f t="shared" si="2"/>
        <v>Pstarch_factory_org</v>
      </c>
      <c r="BB55" t="s">
        <v>172</v>
      </c>
      <c r="BC55" t="str">
        <f t="shared" ref="BC55:BC59" si="31">$B$36</f>
        <v>Potato_pulp1_org</v>
      </c>
      <c r="BD55" t="str">
        <f>$AQ$22</f>
        <v>C g/kg</v>
      </c>
      <c r="BE55" s="40">
        <f>AQ36</f>
        <v>450</v>
      </c>
    </row>
    <row r="56" spans="1:57" x14ac:dyDescent="0.3">
      <c r="A56" s="23" t="s">
        <v>36</v>
      </c>
      <c r="B56" s="49"/>
      <c r="C56" s="24"/>
      <c r="D56" s="16"/>
      <c r="E56" s="16"/>
      <c r="F56" s="10">
        <v>100</v>
      </c>
      <c r="K56" s="63">
        <f t="shared" si="30"/>
        <v>0</v>
      </c>
      <c r="L56" s="63">
        <f>IF(E56="Diesel",VLOOKUP(D56,Other_tabels!$Q$5:$T$13,2,FALSE)*K56,0)</f>
        <v>0</v>
      </c>
      <c r="O56" s="36" t="str">
        <f>Other_tabels!Q7</f>
        <v>Lastbil 10-20 T</v>
      </c>
      <c r="P56" s="55"/>
      <c r="Q56" s="63" cm="1">
        <f t="array" ref="Q56">SUMPRODUCT(($D$54:$D$67=O56)*$L$54:$L$67)</f>
        <v>0</v>
      </c>
      <c r="R56" s="63">
        <f t="shared" si="29"/>
        <v>0</v>
      </c>
      <c r="S56" s="63">
        <f>IF(O56="Traktor",0,(R56*VLOOKUP(O56,Other_tabels!Q7:T15,2,FALSE))/1000)</f>
        <v>0</v>
      </c>
      <c r="AS56" s="40"/>
      <c r="AZ56">
        <f t="shared" si="1"/>
        <v>111</v>
      </c>
      <c r="BA56" t="str">
        <f t="shared" si="2"/>
        <v>Pstarch_factory_org</v>
      </c>
      <c r="BB56" t="s">
        <v>172</v>
      </c>
      <c r="BC56" t="str">
        <f t="shared" si="31"/>
        <v>Potato_pulp1_org</v>
      </c>
      <c r="BD56" t="str">
        <f>$AR$22</f>
        <v>N g/kg</v>
      </c>
      <c r="BE56" s="40">
        <f>AR36</f>
        <v>21.840866425992779</v>
      </c>
    </row>
    <row r="57" spans="1:57" x14ac:dyDescent="0.3">
      <c r="A57" s="23" t="s">
        <v>37</v>
      </c>
      <c r="B57" s="49"/>
      <c r="C57" s="24"/>
      <c r="D57" s="16"/>
      <c r="E57" s="16"/>
      <c r="F57" s="10">
        <v>100</v>
      </c>
      <c r="K57" s="63">
        <f t="shared" si="30"/>
        <v>0</v>
      </c>
      <c r="L57" s="63">
        <f>IF(E57="Diesel",VLOOKUP(D57,Other_tabels!$Q$5:$T$13,2,FALSE)*K57,0)</f>
        <v>0</v>
      </c>
      <c r="O57" s="36" t="str">
        <f>Other_tabels!Q8</f>
        <v>Lastbil &lt; 10 T</v>
      </c>
      <c r="P57" s="55"/>
      <c r="Q57" s="63" cm="1">
        <f t="array" ref="Q57">SUMPRODUCT(($D$54:$D$67=O57)*$L$54:$L$67)</f>
        <v>0</v>
      </c>
      <c r="R57" s="63">
        <f t="shared" si="29"/>
        <v>0</v>
      </c>
      <c r="S57" s="63">
        <f>IF(O57="Traktor",0,(R57*VLOOKUP(O57,Other_tabels!Q8:T16,2,FALSE))/1000)</f>
        <v>0</v>
      </c>
      <c r="AR57" s="40"/>
      <c r="AS57" s="40"/>
      <c r="AZ57">
        <f t="shared" si="1"/>
        <v>111</v>
      </c>
      <c r="BA57" t="str">
        <f t="shared" si="2"/>
        <v>Pstarch_factory_org</v>
      </c>
      <c r="BB57" t="s">
        <v>172</v>
      </c>
      <c r="BC57" t="str">
        <f t="shared" si="31"/>
        <v>Potato_pulp1_org</v>
      </c>
      <c r="BD57" s="40" t="str">
        <f>$AS$22</f>
        <v>P g/kg</v>
      </c>
      <c r="BE57" s="40">
        <f>AS36</f>
        <v>1.8915162454873649</v>
      </c>
    </row>
    <row r="58" spans="1:57" x14ac:dyDescent="0.3">
      <c r="A58" s="23" t="s">
        <v>71</v>
      </c>
      <c r="B58" s="49"/>
      <c r="C58" s="24"/>
      <c r="D58" s="16"/>
      <c r="E58" s="16"/>
      <c r="F58" s="10">
        <v>100</v>
      </c>
      <c r="K58" s="63">
        <f t="shared" si="30"/>
        <v>0</v>
      </c>
      <c r="L58" s="63">
        <f>IF(E58="Diesel",VLOOKUP(D58,Other_tabels!$Q$5:$T$13,2,FALSE)*K58,0)</f>
        <v>0</v>
      </c>
      <c r="O58" s="36" t="str">
        <f>Other_tabels!Q9</f>
        <v>Fragttog Europa</v>
      </c>
      <c r="P58" s="55"/>
      <c r="Q58" s="63" cm="1">
        <f t="array" ref="Q58">SUMPRODUCT(($D$54:$D$67=O58)*$L$54:$L$67)</f>
        <v>0</v>
      </c>
      <c r="R58" s="63">
        <f t="shared" si="29"/>
        <v>0</v>
      </c>
      <c r="S58" s="63">
        <f>IF(O58="Traktor",0,(R58*VLOOKUP(O58,Other_tabels!Q9:T17,2,FALSE))/1000)</f>
        <v>0</v>
      </c>
      <c r="AS58" s="40"/>
      <c r="AZ58">
        <f t="shared" si="1"/>
        <v>111</v>
      </c>
      <c r="BA58" t="str">
        <f t="shared" si="2"/>
        <v>Pstarch_factory_org</v>
      </c>
      <c r="BB58" t="s">
        <v>172</v>
      </c>
      <c r="BC58" t="str">
        <f t="shared" si="31"/>
        <v>Potato_pulp1_org</v>
      </c>
      <c r="BD58" t="str">
        <f>$AT$22</f>
        <v>K g/kg</v>
      </c>
      <c r="BE58" s="40">
        <f>AT36</f>
        <v>38.98916967509026</v>
      </c>
    </row>
    <row r="59" spans="1:57" x14ac:dyDescent="0.3">
      <c r="A59" s="23" t="s">
        <v>72</v>
      </c>
      <c r="B59" s="49"/>
      <c r="C59" s="24"/>
      <c r="D59" s="16"/>
      <c r="E59" s="16"/>
      <c r="F59" s="10">
        <v>100</v>
      </c>
      <c r="K59" s="63">
        <f t="shared" si="30"/>
        <v>0</v>
      </c>
      <c r="L59" s="63">
        <f>IF(E59="Diesel",VLOOKUP(D59,Other_tabels!$Q$5:$T$13,2,FALSE)*K59,0)</f>
        <v>0</v>
      </c>
      <c r="O59" s="36" t="str">
        <f>Other_tabels!Q10</f>
        <v>Skib Oversøisk</v>
      </c>
      <c r="P59" s="55"/>
      <c r="Q59" s="63" cm="1">
        <f t="array" ref="Q59">SUMPRODUCT(($D$54:$D$67=O59)*$L$54:$L$67)</f>
        <v>0</v>
      </c>
      <c r="R59" s="63">
        <f t="shared" si="29"/>
        <v>0</v>
      </c>
      <c r="S59" s="63">
        <f>IF(O59="Traktor",0,(R59*VLOOKUP(O59,Other_tabels!Q10:T18,2,FALSE))/1000)</f>
        <v>0</v>
      </c>
      <c r="AS59" s="40"/>
      <c r="AZ59">
        <f t="shared" si="1"/>
        <v>111</v>
      </c>
      <c r="BA59" t="str">
        <f t="shared" si="2"/>
        <v>Pstarch_factory_org</v>
      </c>
      <c r="BB59" t="s">
        <v>172</v>
      </c>
      <c r="BC59" t="str">
        <f t="shared" si="31"/>
        <v>Potato_pulp1_org</v>
      </c>
      <c r="BD59" t="str">
        <f>$AU$22</f>
        <v>BE MJ/kg</v>
      </c>
      <c r="BE59" s="40">
        <f>AU36</f>
        <v>18.2</v>
      </c>
    </row>
    <row r="60" spans="1:57" x14ac:dyDescent="0.3">
      <c r="A60" s="23" t="s">
        <v>38</v>
      </c>
      <c r="B60" s="49"/>
      <c r="C60" s="24"/>
      <c r="D60" s="16"/>
      <c r="E60" s="16"/>
      <c r="F60" s="10">
        <v>100</v>
      </c>
      <c r="K60" s="63">
        <f t="shared" si="30"/>
        <v>0</v>
      </c>
      <c r="L60" s="63">
        <f>IF(E60="Diesel",VLOOKUP(D60,Other_tabels!$Q$5:$T$13,2,FALSE)*K60,0)</f>
        <v>0</v>
      </c>
      <c r="O60" s="36" t="str">
        <f>Other_tabels!Q11</f>
        <v>Skib Indlandsk</v>
      </c>
      <c r="P60" s="55"/>
      <c r="Q60" s="63" cm="1">
        <f t="array" ref="Q60">SUMPRODUCT(($D$54:$D$67=O60)*$L$54:$L$67)</f>
        <v>0</v>
      </c>
      <c r="R60" s="63">
        <f t="shared" si="29"/>
        <v>0</v>
      </c>
      <c r="S60" s="63">
        <f>IF(O60="Traktor",0,(R60*VLOOKUP(O60,Other_tabels!Q11:T19,2,FALSE))/1000)</f>
        <v>0</v>
      </c>
      <c r="AR60" s="81"/>
      <c r="AS60" s="40"/>
      <c r="AZ60">
        <f t="shared" si="1"/>
        <v>111</v>
      </c>
      <c r="BA60" t="str">
        <f t="shared" si="2"/>
        <v>Pstarch_factory_org</v>
      </c>
      <c r="BB60" t="s">
        <v>172</v>
      </c>
      <c r="BC60" t="str">
        <f>$B$37</f>
        <v>Potato_pulp2_org</v>
      </c>
      <c r="BD60" s="81" t="str">
        <f>C37</f>
        <v>Kg</v>
      </c>
      <c r="BE60" s="40">
        <f>O37</f>
        <v>2.23E-2</v>
      </c>
    </row>
    <row r="61" spans="1:57" x14ac:dyDescent="0.3">
      <c r="A61" s="23" t="s">
        <v>39</v>
      </c>
      <c r="B61" s="49"/>
      <c r="C61" s="24"/>
      <c r="D61" s="16"/>
      <c r="E61" s="16"/>
      <c r="F61" s="10">
        <v>100</v>
      </c>
      <c r="K61" s="63">
        <f t="shared" si="30"/>
        <v>0</v>
      </c>
      <c r="L61" s="63">
        <f>IF(E61="Diesel",VLOOKUP(D61,Other_tabels!$Q$5:$T$13,2,FALSE)*K61,0)</f>
        <v>0</v>
      </c>
      <c r="O61" s="36" t="str">
        <f>Other_tabels!Q12</f>
        <v>Skib Europa</v>
      </c>
      <c r="P61" s="55"/>
      <c r="Q61" s="63" cm="1">
        <f t="array" ref="Q61">SUMPRODUCT(($D$54:$D$67=O61)*$L$54:$L$67)</f>
        <v>0</v>
      </c>
      <c r="R61" s="63">
        <f t="shared" si="29"/>
        <v>0</v>
      </c>
      <c r="S61" s="63">
        <f>IF(O61="Traktor",0,(R61*VLOOKUP(O61,Other_tabels!Q12:T20,2,FALSE))/1000)</f>
        <v>0</v>
      </c>
      <c r="AS61" s="40"/>
      <c r="AZ61">
        <f t="shared" si="1"/>
        <v>111</v>
      </c>
      <c r="BA61" t="str">
        <f t="shared" si="2"/>
        <v>Pstarch_factory_org</v>
      </c>
      <c r="BB61" t="s">
        <v>172</v>
      </c>
      <c r="BC61" t="str">
        <f t="shared" ref="BC61:BC65" si="32">$B$37</f>
        <v>Potato_pulp2_org</v>
      </c>
      <c r="BD61" t="str">
        <f>$AQ$22</f>
        <v>C g/kg</v>
      </c>
      <c r="BE61" s="40">
        <f>AQ37</f>
        <v>450</v>
      </c>
    </row>
    <row r="62" spans="1:57" x14ac:dyDescent="0.3">
      <c r="A62" s="23" t="s">
        <v>40</v>
      </c>
      <c r="B62" s="49"/>
      <c r="C62" s="24"/>
      <c r="D62" s="16"/>
      <c r="E62" s="16"/>
      <c r="F62" s="10">
        <v>100</v>
      </c>
      <c r="K62" s="63">
        <f t="shared" si="30"/>
        <v>0</v>
      </c>
      <c r="L62" s="63">
        <f>IF(E62="Diesel",VLOOKUP(D62,Other_tabels!$Q$5:$T$13,2,FALSE)*K62,0)</f>
        <v>0</v>
      </c>
      <c r="O62" s="36">
        <f>Other_tabels!Q13</f>
        <v>0</v>
      </c>
      <c r="P62" s="55"/>
      <c r="Q62" s="63" cm="1">
        <f t="array" ref="Q62">SUMPRODUCT(($D$54:$D$67=O62)*$L$54:$L$67)</f>
        <v>0</v>
      </c>
      <c r="R62" s="63">
        <f t="shared" si="29"/>
        <v>0</v>
      </c>
      <c r="S62" s="63">
        <f>IF(O62="Traktor",0,(R62*VLOOKUP(O62,Other_tabels!Q13:T21,2,FALSE))/1000)</f>
        <v>0</v>
      </c>
      <c r="AS62" s="40"/>
      <c r="AZ62">
        <f t="shared" si="1"/>
        <v>111</v>
      </c>
      <c r="BA62" t="str">
        <f t="shared" si="2"/>
        <v>Pstarch_factory_org</v>
      </c>
      <c r="BB62" t="s">
        <v>172</v>
      </c>
      <c r="BC62" t="str">
        <f t="shared" si="32"/>
        <v>Potato_pulp2_org</v>
      </c>
      <c r="BD62" t="str">
        <f>$AR$22</f>
        <v>N g/kg</v>
      </c>
      <c r="BE62" s="40">
        <f>AR37</f>
        <v>21.848968609865469</v>
      </c>
    </row>
    <row r="63" spans="1:57" x14ac:dyDescent="0.3">
      <c r="A63" s="23" t="s">
        <v>79</v>
      </c>
      <c r="B63" s="49"/>
      <c r="C63" s="24"/>
      <c r="D63" s="16"/>
      <c r="E63" s="16"/>
      <c r="F63" s="10">
        <v>100</v>
      </c>
      <c r="K63" s="63">
        <f t="shared" si="30"/>
        <v>0</v>
      </c>
      <c r="L63" s="63">
        <f>IF(E63="Diesel",VLOOKUP(D63,Other_tabels!$Q$5:$T$13,2,FALSE)*K63,0)</f>
        <v>0</v>
      </c>
      <c r="O63" s="74" t="s">
        <v>54</v>
      </c>
      <c r="P63" s="56"/>
      <c r="Q63" s="73">
        <f>SUM(Q54:Q62)</f>
        <v>2.5000000000000005E-3</v>
      </c>
      <c r="R63" s="72"/>
      <c r="S63" s="73">
        <f t="shared" ref="S63" si="33">SUM(S54:S62)</f>
        <v>1.0833333333333335E-2</v>
      </c>
      <c r="AR63" s="40"/>
      <c r="AS63" s="40"/>
      <c r="AZ63">
        <f t="shared" si="1"/>
        <v>111</v>
      </c>
      <c r="BA63" t="str">
        <f t="shared" si="2"/>
        <v>Pstarch_factory_org</v>
      </c>
      <c r="BB63" t="s">
        <v>172</v>
      </c>
      <c r="BC63" t="str">
        <f>$B$37</f>
        <v>Potato_pulp2_org</v>
      </c>
      <c r="BD63" s="40" t="str">
        <f>$AS$22</f>
        <v>P g/kg</v>
      </c>
      <c r="BE63" s="40">
        <f>AS37</f>
        <v>1.8928251121076234</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111</v>
      </c>
      <c r="BA64" t="str">
        <f t="shared" si="2"/>
        <v>Pstarch_factory_org</v>
      </c>
      <c r="BB64" t="s">
        <v>172</v>
      </c>
      <c r="BC64" t="str">
        <f t="shared" si="32"/>
        <v>Potato_pulp2_org</v>
      </c>
      <c r="BD64" t="str">
        <f>$AT$22</f>
        <v>K g/kg</v>
      </c>
      <c r="BE64" s="40">
        <f>AT37</f>
        <v>39.013452914798201</v>
      </c>
    </row>
    <row r="65" spans="1:57" x14ac:dyDescent="0.3">
      <c r="A65" s="23" t="s">
        <v>81</v>
      </c>
      <c r="B65" s="49"/>
      <c r="C65" s="24"/>
      <c r="D65" s="16"/>
      <c r="E65" s="16"/>
      <c r="F65" s="10">
        <v>100</v>
      </c>
      <c r="K65" s="63">
        <f t="shared" si="30"/>
        <v>0</v>
      </c>
      <c r="L65" s="63">
        <f>IF(E65="Diesel",VLOOKUP(D65,Other_tabels!$Q$5:$T$13,2,FALSE)*K65,0)</f>
        <v>0</v>
      </c>
      <c r="AS65" s="40"/>
      <c r="AZ65">
        <f t="shared" si="1"/>
        <v>111</v>
      </c>
      <c r="BA65" t="str">
        <f t="shared" si="2"/>
        <v>Pstarch_factory_org</v>
      </c>
      <c r="BB65" t="s">
        <v>172</v>
      </c>
      <c r="BC65" t="str">
        <f t="shared" si="32"/>
        <v>Potato_pulp2_org</v>
      </c>
      <c r="BD65" t="str">
        <f>$AU$22</f>
        <v>BE MJ/kg</v>
      </c>
      <c r="BE65" s="40">
        <f>AU37</f>
        <v>18.2</v>
      </c>
    </row>
    <row r="66" spans="1:57" x14ac:dyDescent="0.3">
      <c r="A66" s="23" t="s">
        <v>82</v>
      </c>
      <c r="B66" s="49"/>
      <c r="C66" s="24"/>
      <c r="D66" s="16"/>
      <c r="E66" s="16"/>
      <c r="F66" s="10">
        <v>100</v>
      </c>
      <c r="K66" s="63">
        <f t="shared" si="30"/>
        <v>0</v>
      </c>
      <c r="L66" s="63">
        <f>IF(E66="Diesel",VLOOKUP(D66,Other_tabels!$Q$5:$T$13,2,FALSE)*K66,0)</f>
        <v>0</v>
      </c>
      <c r="AS66" s="81"/>
      <c r="AZ66">
        <f t="shared" si="1"/>
        <v>111</v>
      </c>
      <c r="BA66" t="str">
        <f t="shared" si="2"/>
        <v>Pstarch_factory_org</v>
      </c>
      <c r="BB66" t="s">
        <v>172</v>
      </c>
      <c r="BC66" t="str">
        <f>$B$38</f>
        <v>Potato_juice_concentrate_org</v>
      </c>
      <c r="BD66" t="str">
        <f>C38</f>
        <v>Kg</v>
      </c>
      <c r="BE66" s="81">
        <f>O38</f>
        <v>8.8400000000000006E-2</v>
      </c>
    </row>
    <row r="67" spans="1:57" x14ac:dyDescent="0.3">
      <c r="A67" s="23" t="s">
        <v>83</v>
      </c>
      <c r="B67" s="49"/>
      <c r="C67" s="24"/>
      <c r="D67" s="16"/>
      <c r="E67" s="16"/>
      <c r="F67" s="10">
        <v>100</v>
      </c>
      <c r="K67" s="63">
        <f t="shared" si="30"/>
        <v>0</v>
      </c>
      <c r="L67" s="63">
        <f>IF(E67="Diesel",VLOOKUP(D67,Other_tabels!$Q$5:$T$13,2,FALSE)*K67,0)</f>
        <v>0</v>
      </c>
      <c r="AS67" s="40"/>
      <c r="AZ67">
        <f t="shared" si="1"/>
        <v>111</v>
      </c>
      <c r="BA67" t="str">
        <f t="shared" si="2"/>
        <v>Pstarch_factory_org</v>
      </c>
      <c r="BB67" t="s">
        <v>172</v>
      </c>
      <c r="BC67" t="str">
        <f t="shared" ref="BC67:BC70" si="34">$B$38</f>
        <v>Potato_juice_concentrate_org</v>
      </c>
      <c r="BD67" t="str">
        <f>$AQ$22</f>
        <v>C g/kg</v>
      </c>
      <c r="BE67" s="40">
        <f>AQ38</f>
        <v>449.99999999999994</v>
      </c>
    </row>
    <row r="68" spans="1:57" ht="17.399999999999999" x14ac:dyDescent="0.3">
      <c r="A68" s="31"/>
      <c r="B68" s="31"/>
      <c r="C68" s="30"/>
      <c r="D68" s="30"/>
      <c r="O68" s="37" t="s">
        <v>101</v>
      </c>
      <c r="P68" s="70"/>
      <c r="AS68" s="40"/>
      <c r="AZ68">
        <f t="shared" si="1"/>
        <v>111</v>
      </c>
      <c r="BA68" t="str">
        <f t="shared" si="2"/>
        <v>Pstarch_factory_org</v>
      </c>
      <c r="BB68" t="s">
        <v>172</v>
      </c>
      <c r="BC68" t="str">
        <f t="shared" si="34"/>
        <v>Potato_juice_concentrate_org</v>
      </c>
      <c r="BD68" t="str">
        <f>$AR$22</f>
        <v>N g/kg</v>
      </c>
      <c r="BE68" s="40">
        <f>AR38</f>
        <v>61.810678733031665</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111</v>
      </c>
      <c r="BA69" t="str">
        <f t="shared" si="2"/>
        <v>Pstarch_factory_org</v>
      </c>
      <c r="BB69" t="s">
        <v>172</v>
      </c>
      <c r="BC69" t="str">
        <f t="shared" si="34"/>
        <v>Potato_juice_concentrate_org</v>
      </c>
      <c r="BD69" s="40" t="str">
        <f>$AS$22</f>
        <v>P g/kg</v>
      </c>
      <c r="BE69" s="40">
        <f>AS38</f>
        <v>9.7992081447963795</v>
      </c>
    </row>
    <row r="70" spans="1:57" x14ac:dyDescent="0.3">
      <c r="A70" s="23" t="s">
        <v>24</v>
      </c>
      <c r="B70" s="49"/>
      <c r="C70" s="24"/>
      <c r="D70" s="34" t="str">
        <f>IF(B70="","",VLOOKUP(C70,Other_tabels!$X$5:$AF$22,7,FALSE))</f>
        <v/>
      </c>
      <c r="E70" s="34" t="str">
        <f>IF(B70="","",VLOOKUP(C70,Other_tabels!$X$5:$AF$22,3,FALSE))</f>
        <v/>
      </c>
      <c r="F70" s="10">
        <v>100</v>
      </c>
      <c r="O70" s="36">
        <f t="shared" ref="O70:O78" si="35">B70</f>
        <v>0</v>
      </c>
      <c r="P70" s="55"/>
      <c r="Q70" s="63">
        <f>IF(D70="",0,VLOOKUP(O70,$B$12:$D$18,3,FALSE)*D70*(F70/100))</f>
        <v>0</v>
      </c>
      <c r="R70" s="63">
        <f>IF(E70="",0,VLOOKUP(O70,$B$12:$D$18,3,FALSE)*E70*(F70/100))</f>
        <v>0</v>
      </c>
      <c r="AS70" s="40"/>
      <c r="AZ70">
        <f t="shared" si="1"/>
        <v>111</v>
      </c>
      <c r="BA70" t="str">
        <f t="shared" si="2"/>
        <v>Pstarch_factory_org</v>
      </c>
      <c r="BB70" t="s">
        <v>172</v>
      </c>
      <c r="BC70" t="str">
        <f t="shared" si="34"/>
        <v>Potato_juice_concentrate_org</v>
      </c>
      <c r="BD70" t="str">
        <f>$AT$22</f>
        <v>K g/kg</v>
      </c>
      <c r="BE70" s="40">
        <f>AT38</f>
        <v>179.63800904977376</v>
      </c>
    </row>
    <row r="71" spans="1:57" x14ac:dyDescent="0.3">
      <c r="A71" s="23" t="s">
        <v>25</v>
      </c>
      <c r="B71" s="49"/>
      <c r="C71" s="24"/>
      <c r="D71" s="34" t="str">
        <f>IF(B71="","",VLOOKUP(C71,Other_tabels!$X$5:$AF$22,7,FALSE))</f>
        <v/>
      </c>
      <c r="E71" s="34" t="str">
        <f>IF(B71="","",VLOOKUP(C71,Other_tabels!$X$5:$AF$22,3,FALSE))</f>
        <v/>
      </c>
      <c r="F71" s="10">
        <v>100</v>
      </c>
      <c r="O71" s="36">
        <f t="shared" si="35"/>
        <v>0</v>
      </c>
      <c r="P71" s="55"/>
      <c r="Q71" s="63">
        <f t="shared" ref="Q71:Q78" si="36">IF(D71="",0,VLOOKUP(O71,$B$12:$D$18,3,FALSE)*D71*(F71/100))</f>
        <v>0</v>
      </c>
      <c r="R71" s="63">
        <f t="shared" ref="R71:R78" si="37">IF(E71="",0,VLOOKUP(O71,$B$12:$D$18,3,FALSE)*E71*(F71/100))</f>
        <v>0</v>
      </c>
      <c r="AS71" s="40"/>
      <c r="AZ71">
        <f t="shared" si="1"/>
        <v>111</v>
      </c>
      <c r="BA71" t="str">
        <f t="shared" si="2"/>
        <v>Pstarch_factory_org</v>
      </c>
      <c r="BB71" t="s">
        <v>172</v>
      </c>
      <c r="BC71" t="str">
        <f>$B$38</f>
        <v>Potato_juice_concentrate_org</v>
      </c>
      <c r="BD71" t="str">
        <f>$AU$22</f>
        <v>BE MJ/kg</v>
      </c>
      <c r="BE71" s="40">
        <f>AU38</f>
        <v>18.2</v>
      </c>
    </row>
    <row r="72" spans="1:57" x14ac:dyDescent="0.3">
      <c r="A72" s="23" t="s">
        <v>26</v>
      </c>
      <c r="B72" s="49"/>
      <c r="C72" s="24"/>
      <c r="D72" s="34" t="str">
        <f>IF(B72="","",VLOOKUP(C72,Other_tabels!$X$5:$AF$22,7,FALSE))</f>
        <v/>
      </c>
      <c r="E72" s="34" t="str">
        <f>IF(B72="","",VLOOKUP(C72,Other_tabels!$X$5:$AF$22,3,FALSE))</f>
        <v/>
      </c>
      <c r="F72" s="10">
        <v>100</v>
      </c>
      <c r="O72" s="36">
        <f t="shared" si="35"/>
        <v>0</v>
      </c>
      <c r="P72" s="55"/>
      <c r="Q72" s="63">
        <f t="shared" si="36"/>
        <v>0</v>
      </c>
      <c r="R72" s="63">
        <f t="shared" si="37"/>
        <v>0</v>
      </c>
      <c r="AS72" s="59"/>
      <c r="AZ72">
        <f t="shared" si="1"/>
        <v>111</v>
      </c>
      <c r="BA72" t="str">
        <f t="shared" si="2"/>
        <v>Pstarch_factory_org</v>
      </c>
      <c r="BB72" t="s">
        <v>125</v>
      </c>
      <c r="BC72" t="str">
        <f>$B$39</f>
        <v>Diffuse tab eller gastab</v>
      </c>
      <c r="BD72" t="str">
        <f>C39</f>
        <v>Kg</v>
      </c>
      <c r="BE72" s="81">
        <f>O39</f>
        <v>9.5299999999999996E-2</v>
      </c>
    </row>
    <row r="73" spans="1:57" x14ac:dyDescent="0.3">
      <c r="A73" s="23" t="s">
        <v>27</v>
      </c>
      <c r="B73" s="49"/>
      <c r="C73" s="24"/>
      <c r="D73" s="34" t="str">
        <f>IF(B73="","",VLOOKUP(C73,Other_tabels!$X$5:$AF$22,7,FALSE))</f>
        <v/>
      </c>
      <c r="E73" s="34" t="str">
        <f>IF(B73="","",VLOOKUP(C73,Other_tabels!$X$5:$AF$22,3,FALSE))</f>
        <v/>
      </c>
      <c r="F73" s="10">
        <v>100</v>
      </c>
      <c r="O73" s="36">
        <f t="shared" si="35"/>
        <v>0</v>
      </c>
      <c r="P73" s="55"/>
      <c r="Q73" s="63">
        <f t="shared" si="36"/>
        <v>0</v>
      </c>
      <c r="R73" s="63">
        <f t="shared" si="37"/>
        <v>0</v>
      </c>
      <c r="AS73" s="59"/>
      <c r="AZ73">
        <f t="shared" si="1"/>
        <v>111</v>
      </c>
      <c r="BA73" t="str">
        <f t="shared" si="2"/>
        <v>Pstarch_factory_org</v>
      </c>
      <c r="BB73" t="s">
        <v>125</v>
      </c>
      <c r="BC73" t="str">
        <f t="shared" ref="BC73:BC77" si="38">$B$39</f>
        <v>Diffuse tab eller gastab</v>
      </c>
      <c r="BD73" t="str">
        <f>$AQ$22</f>
        <v>C g/kg</v>
      </c>
      <c r="BE73" s="40">
        <f>AQ39</f>
        <v>449.9999999999992</v>
      </c>
    </row>
    <row r="74" spans="1:57" x14ac:dyDescent="0.3">
      <c r="A74" s="23" t="s">
        <v>28</v>
      </c>
      <c r="B74" s="49"/>
      <c r="C74" s="24"/>
      <c r="D74" s="34" t="str">
        <f>IF(B74="","",VLOOKUP(C74,Other_tabels!$X$5:$AF$22,7,FALSE))</f>
        <v/>
      </c>
      <c r="E74" s="34" t="str">
        <f>IF(B74="","",VLOOKUP(C74,Other_tabels!$X$5:$AF$22,3,FALSE))</f>
        <v/>
      </c>
      <c r="F74" s="10">
        <v>100</v>
      </c>
      <c r="O74" s="36">
        <f t="shared" si="35"/>
        <v>0</v>
      </c>
      <c r="P74" s="55"/>
      <c r="Q74" s="63">
        <f t="shared" si="36"/>
        <v>0</v>
      </c>
      <c r="R74" s="63">
        <f t="shared" si="37"/>
        <v>0</v>
      </c>
      <c r="AS74" s="59"/>
      <c r="AZ74">
        <f t="shared" si="1"/>
        <v>111</v>
      </c>
      <c r="BA74" t="str">
        <f t="shared" si="2"/>
        <v>Pstarch_factory_org</v>
      </c>
      <c r="BB74" t="s">
        <v>125</v>
      </c>
      <c r="BC74" t="str">
        <f t="shared" si="38"/>
        <v>Diffuse tab eller gastab</v>
      </c>
      <c r="BD74" t="str">
        <f>$AR$22</f>
        <v>N g/kg</v>
      </c>
      <c r="BE74" s="40">
        <f>AR39</f>
        <v>10.781280167890868</v>
      </c>
    </row>
    <row r="75" spans="1:57" x14ac:dyDescent="0.3">
      <c r="A75" s="23" t="s">
        <v>29</v>
      </c>
      <c r="B75" s="49"/>
      <c r="C75" s="24"/>
      <c r="D75" s="34" t="str">
        <f>IF(B75="","",VLOOKUP(C75,Other_tabels!$X$5:$AF$22,7,FALSE))</f>
        <v/>
      </c>
      <c r="E75" s="34" t="str">
        <f>IF(B75="","",VLOOKUP(C75,Other_tabels!$X$5:$AF$22,3,FALSE))</f>
        <v/>
      </c>
      <c r="F75" s="10">
        <v>100</v>
      </c>
      <c r="O75" s="36">
        <f t="shared" si="35"/>
        <v>0</v>
      </c>
      <c r="P75" s="55"/>
      <c r="Q75" s="63">
        <f t="shared" si="36"/>
        <v>0</v>
      </c>
      <c r="R75" s="63">
        <f t="shared" si="37"/>
        <v>0</v>
      </c>
      <c r="AS75" s="59"/>
      <c r="AZ75">
        <f t="shared" si="1"/>
        <v>111</v>
      </c>
      <c r="BA75" t="str">
        <f t="shared" si="2"/>
        <v>Pstarch_factory_org</v>
      </c>
      <c r="BB75" t="s">
        <v>125</v>
      </c>
      <c r="BC75" t="str">
        <f t="shared" si="38"/>
        <v>Diffuse tab eller gastab</v>
      </c>
      <c r="BD75" t="str">
        <f>$AS$22</f>
        <v>P g/kg</v>
      </c>
      <c r="BE75" s="40">
        <f>AS39</f>
        <v>10.041657922350472</v>
      </c>
    </row>
    <row r="76" spans="1:57" x14ac:dyDescent="0.3">
      <c r="A76" s="23" t="s">
        <v>30</v>
      </c>
      <c r="B76" s="49"/>
      <c r="C76" s="24"/>
      <c r="D76" s="34" t="str">
        <f>IF(B76="","",VLOOKUP(C76,Other_tabels!$X$5:$AF$22,7,FALSE))</f>
        <v/>
      </c>
      <c r="E76" s="34" t="str">
        <f>IF(B76="","",VLOOKUP(C76,Other_tabels!$X$5:$AF$22,3,FALSE))</f>
        <v/>
      </c>
      <c r="F76" s="10">
        <v>100</v>
      </c>
      <c r="O76" s="36">
        <f t="shared" si="35"/>
        <v>0</v>
      </c>
      <c r="P76" s="55"/>
      <c r="Q76" s="63">
        <f t="shared" si="36"/>
        <v>0</v>
      </c>
      <c r="R76" s="63">
        <f t="shared" si="37"/>
        <v>0</v>
      </c>
      <c r="AS76" s="59"/>
      <c r="AZ76">
        <f t="shared" si="1"/>
        <v>111</v>
      </c>
      <c r="BA76" t="str">
        <f t="shared" si="2"/>
        <v>Pstarch_factory_org</v>
      </c>
      <c r="BB76" t="s">
        <v>125</v>
      </c>
      <c r="BC76" t="str">
        <f t="shared" si="38"/>
        <v>Diffuse tab eller gastab</v>
      </c>
      <c r="BD76" t="str">
        <f>$AT$22</f>
        <v>K g/kg</v>
      </c>
      <c r="BE76" s="40">
        <f>AT39</f>
        <v>4.0923399790136337</v>
      </c>
    </row>
    <row r="77" spans="1:57" x14ac:dyDescent="0.3">
      <c r="A77" s="23" t="s">
        <v>31</v>
      </c>
      <c r="B77" s="49"/>
      <c r="C77" s="24"/>
      <c r="D77" s="34" t="str">
        <f>IF(B77="","",VLOOKUP(C77,Other_tabels!$X$5:$AF$22,7,FALSE))</f>
        <v/>
      </c>
      <c r="E77" s="34" t="str">
        <f>IF(B77="","",VLOOKUP(C77,Other_tabels!$X$5:$AF$22,3,FALSE))</f>
        <v/>
      </c>
      <c r="F77" s="10">
        <v>100</v>
      </c>
      <c r="O77" s="36">
        <f t="shared" si="35"/>
        <v>0</v>
      </c>
      <c r="P77" s="55"/>
      <c r="Q77" s="63">
        <f t="shared" si="36"/>
        <v>0</v>
      </c>
      <c r="R77" s="63">
        <f t="shared" si="37"/>
        <v>0</v>
      </c>
      <c r="AS77" s="59"/>
      <c r="AZ77">
        <f t="shared" si="1"/>
        <v>111</v>
      </c>
      <c r="BA77" t="str">
        <f t="shared" si="2"/>
        <v>Pstarch_factory_org</v>
      </c>
      <c r="BB77" t="s">
        <v>125</v>
      </c>
      <c r="BC77" t="str">
        <f t="shared" si="38"/>
        <v>Diffuse tab eller gastab</v>
      </c>
      <c r="BD77" t="str">
        <f>$AU$22</f>
        <v>BE MJ/kg</v>
      </c>
      <c r="BE77" s="40">
        <f>AU39</f>
        <v>18.199999999999967</v>
      </c>
    </row>
    <row r="78" spans="1:57" x14ac:dyDescent="0.3">
      <c r="A78" s="23" t="s">
        <v>32</v>
      </c>
      <c r="B78" s="49"/>
      <c r="C78" s="24"/>
      <c r="D78" s="34" t="str">
        <f>IF(B78="","",VLOOKUP(C78,Other_tabels!$X$5:$AF$22,7,FALSE))</f>
        <v/>
      </c>
      <c r="E78" s="34" t="str">
        <f>IF(B78="","",VLOOKUP(C78,Other_tabels!$X$5:$AF$22,3,FALSE))</f>
        <v/>
      </c>
      <c r="F78" s="10">
        <v>100</v>
      </c>
      <c r="O78" s="36">
        <f t="shared" si="35"/>
        <v>0</v>
      </c>
      <c r="P78" s="55"/>
      <c r="Q78" s="63">
        <f t="shared" si="36"/>
        <v>0</v>
      </c>
      <c r="R78" s="63">
        <f t="shared" si="37"/>
        <v>0</v>
      </c>
      <c r="AS78" s="59"/>
      <c r="AZ78">
        <f t="shared" si="1"/>
        <v>111</v>
      </c>
      <c r="BA78" t="str">
        <f t="shared" si="2"/>
        <v>Pstarch_factory_org</v>
      </c>
      <c r="BB78" t="s">
        <v>162</v>
      </c>
      <c r="BC78" t="s">
        <v>162</v>
      </c>
      <c r="BD78" t="str">
        <f>I42</f>
        <v>Heat (MJ)</v>
      </c>
      <c r="BE78" s="59">
        <f>I50</f>
        <v>0</v>
      </c>
    </row>
    <row r="79" spans="1:57" x14ac:dyDescent="0.3">
      <c r="O79" s="74" t="s">
        <v>54</v>
      </c>
      <c r="P79" s="56"/>
      <c r="Q79" s="73">
        <f>SUM(Q70:Q78)</f>
        <v>0</v>
      </c>
      <c r="R79" s="73">
        <f>SUM(R70:R78)</f>
        <v>0</v>
      </c>
      <c r="AS79" s="59"/>
      <c r="AZ79">
        <f t="shared" si="1"/>
        <v>111</v>
      </c>
      <c r="BA79" t="str">
        <f t="shared" si="2"/>
        <v>Pstarch_factory_org</v>
      </c>
      <c r="BB79" t="s">
        <v>162</v>
      </c>
      <c r="BC79" t="s">
        <v>162</v>
      </c>
      <c r="BD79" t="str">
        <f>H42</f>
        <v>EL (KWh)</v>
      </c>
      <c r="BE79" s="59">
        <f>H50</f>
        <v>0</v>
      </c>
    </row>
    <row r="80" spans="1:57" x14ac:dyDescent="0.3">
      <c r="O80" s="35"/>
      <c r="P80" s="35"/>
      <c r="Q80" s="57"/>
      <c r="R80" s="57"/>
      <c r="S80" s="57"/>
      <c r="AS80" s="59"/>
      <c r="AZ80">
        <f t="shared" si="1"/>
        <v>111</v>
      </c>
      <c r="BA80" t="str">
        <f t="shared" si="2"/>
        <v>Pstarch_factory_org</v>
      </c>
      <c r="BB80" t="str">
        <f>$A$53</f>
        <v>Transport</v>
      </c>
      <c r="BC80" t="str">
        <f>BB80</f>
        <v>Transport</v>
      </c>
      <c r="BD80" t="str">
        <f>Q53</f>
        <v>Diesel (L)</v>
      </c>
      <c r="BE80" s="59">
        <f>Q63</f>
        <v>2.5000000000000005E-3</v>
      </c>
    </row>
    <row r="81" spans="1:57" ht="17.399999999999999" x14ac:dyDescent="0.3">
      <c r="O81" s="37" t="s">
        <v>103</v>
      </c>
      <c r="P81" s="37"/>
      <c r="Q81" s="7" t="s">
        <v>169</v>
      </c>
      <c r="AZ81">
        <f t="shared" si="1"/>
        <v>111</v>
      </c>
      <c r="BA81" t="str">
        <f t="shared" si="2"/>
        <v>Pstarch_factory_org</v>
      </c>
      <c r="BB81" t="str">
        <f>$A$53</f>
        <v>Transport</v>
      </c>
      <c r="BC81" t="str">
        <f>BB81</f>
        <v>Transport</v>
      </c>
      <c r="BD81" t="str">
        <f>S53</f>
        <v>kg CO₂eq for T/km</v>
      </c>
      <c r="BE81" s="59">
        <f>S63</f>
        <v>1.0833333333333335E-2</v>
      </c>
    </row>
    <row r="82" spans="1:57" x14ac:dyDescent="0.3">
      <c r="A82" s="26" t="s">
        <v>90</v>
      </c>
      <c r="B82" s="48" t="s">
        <v>73</v>
      </c>
      <c r="C82" s="15" t="s">
        <v>116</v>
      </c>
      <c r="D82" s="15" t="s">
        <v>117</v>
      </c>
      <c r="E82" s="15" t="s">
        <v>118</v>
      </c>
      <c r="O82" s="48" t="s">
        <v>91</v>
      </c>
      <c r="P82" s="48"/>
      <c r="Q82" s="48" t="s">
        <v>168</v>
      </c>
      <c r="R82" s="48" t="s">
        <v>167</v>
      </c>
      <c r="S82" s="48" t="s">
        <v>163</v>
      </c>
      <c r="AZ82">
        <f t="shared" si="1"/>
        <v>111</v>
      </c>
      <c r="BA82" t="str">
        <f t="shared" si="2"/>
        <v>Pstarch_factory_org</v>
      </c>
      <c r="BB82" t="s">
        <v>164</v>
      </c>
      <c r="BC82" t="s">
        <v>164</v>
      </c>
      <c r="BD82" t="str">
        <f>Q69</f>
        <v>EL (KWh)</v>
      </c>
      <c r="BE82" s="59">
        <f>Q79</f>
        <v>0</v>
      </c>
    </row>
    <row r="83" spans="1:57" x14ac:dyDescent="0.3">
      <c r="A83" s="23" t="s">
        <v>92</v>
      </c>
      <c r="B83" s="49" t="s">
        <v>668</v>
      </c>
      <c r="C83" s="24">
        <v>1.1359999999999999</v>
      </c>
      <c r="D83" s="16">
        <v>0.17100000000000001</v>
      </c>
      <c r="E83" s="16"/>
      <c r="O83" s="36" t="str">
        <f t="shared" ref="O83:O91" si="39">B83</f>
        <v>Potatoes_starch_powder_org</v>
      </c>
      <c r="P83" s="71"/>
      <c r="Q83" s="63">
        <f t="shared" ref="Q83:Q91" si="40">IF(C83="",0,VLOOKUP(O83,$B$12:$D$18,3,FALSE)*C83)</f>
        <v>1.1359999999999999</v>
      </c>
      <c r="R83" s="63">
        <f t="shared" ref="R83:R91" si="41">IF(D83="",0,VLOOKUP(O83,$B$12:$D$18,3,FALSE)*D83)</f>
        <v>0.17100000000000001</v>
      </c>
      <c r="S83" s="63">
        <f>IF(E83="",0,VLOOKUP(O83,$B$12:$D$18,3,FALSE)*E83)</f>
        <v>0</v>
      </c>
      <c r="AZ83">
        <f t="shared" si="1"/>
        <v>111</v>
      </c>
      <c r="BA83" t="str">
        <f t="shared" si="2"/>
        <v>Pstarch_factory_org</v>
      </c>
      <c r="BB83" t="s">
        <v>164</v>
      </c>
      <c r="BC83" t="s">
        <v>164</v>
      </c>
      <c r="BD83" t="str">
        <f>R69</f>
        <v>Diesel (L)</v>
      </c>
      <c r="BE83" s="59">
        <f>R79</f>
        <v>0</v>
      </c>
    </row>
    <row r="84" spans="1:57" x14ac:dyDescent="0.3">
      <c r="A84" s="23" t="s">
        <v>93</v>
      </c>
      <c r="B84" s="49"/>
      <c r="C84" s="24"/>
      <c r="D84" s="16"/>
      <c r="E84" s="16"/>
      <c r="O84" s="36">
        <f t="shared" si="39"/>
        <v>0</v>
      </c>
      <c r="P84" s="55"/>
      <c r="Q84" s="63">
        <f t="shared" si="40"/>
        <v>0</v>
      </c>
      <c r="R84" s="63">
        <f t="shared" si="41"/>
        <v>0</v>
      </c>
      <c r="S84" s="63">
        <f t="shared" ref="S84:S91" si="42">IF(E84="",0,VLOOKUP(O84,$B$12:$D$18,3,FALSE)*E84)</f>
        <v>0</v>
      </c>
      <c r="AZ84">
        <f t="shared" si="1"/>
        <v>111</v>
      </c>
      <c r="BA84" t="str">
        <f t="shared" si="2"/>
        <v>Pstarch_factory_org</v>
      </c>
      <c r="BB84" t="s">
        <v>165</v>
      </c>
      <c r="BC84" t="s">
        <v>165</v>
      </c>
      <c r="BD84" t="str">
        <f>Q82</f>
        <v>Heat (MJ)</v>
      </c>
      <c r="BE84" s="59">
        <f>Q92</f>
        <v>1.1359999999999999</v>
      </c>
    </row>
    <row r="85" spans="1:57" x14ac:dyDescent="0.3">
      <c r="A85" s="23" t="s">
        <v>94</v>
      </c>
      <c r="B85" s="49"/>
      <c r="C85" s="24"/>
      <c r="D85" s="16"/>
      <c r="E85" s="16"/>
      <c r="O85" s="36">
        <f t="shared" si="39"/>
        <v>0</v>
      </c>
      <c r="P85" s="55"/>
      <c r="Q85" s="63">
        <f t="shared" si="40"/>
        <v>0</v>
      </c>
      <c r="R85" s="63">
        <f t="shared" si="41"/>
        <v>0</v>
      </c>
      <c r="S85" s="63">
        <f t="shared" si="42"/>
        <v>0</v>
      </c>
      <c r="AZ85">
        <f t="shared" si="1"/>
        <v>111</v>
      </c>
      <c r="BA85" t="str">
        <f t="shared" si="2"/>
        <v>Pstarch_factory_org</v>
      </c>
      <c r="BB85" t="s">
        <v>165</v>
      </c>
      <c r="BC85" t="s">
        <v>165</v>
      </c>
      <c r="BD85" t="str">
        <f>R82</f>
        <v>EL (KWh)</v>
      </c>
      <c r="BE85" s="59">
        <f>R92</f>
        <v>0.17100000000000001</v>
      </c>
    </row>
    <row r="86" spans="1:57" x14ac:dyDescent="0.3">
      <c r="A86" s="23" t="s">
        <v>95</v>
      </c>
      <c r="B86" s="49"/>
      <c r="C86" s="24"/>
      <c r="D86" s="16"/>
      <c r="E86" s="16"/>
      <c r="O86" s="36">
        <f t="shared" si="39"/>
        <v>0</v>
      </c>
      <c r="P86" s="55"/>
      <c r="Q86" s="63">
        <f t="shared" si="40"/>
        <v>0</v>
      </c>
      <c r="R86" s="63">
        <f t="shared" si="41"/>
        <v>0</v>
      </c>
      <c r="S86" s="63">
        <f t="shared" si="42"/>
        <v>0</v>
      </c>
      <c r="AZ86">
        <f t="shared" ref="AZ86:AZ100" si="43">$BC$20</f>
        <v>111</v>
      </c>
      <c r="BA86" t="str">
        <f t="shared" ref="BA86:BA100" si="44">$BC$21</f>
        <v>Pstarch_factory_org</v>
      </c>
      <c r="BB86" t="s">
        <v>165</v>
      </c>
      <c r="BC86" t="s">
        <v>165</v>
      </c>
      <c r="BD86" t="str">
        <f>S82</f>
        <v>Diesel (L)</v>
      </c>
      <c r="BE86" s="59">
        <f>S92</f>
        <v>0</v>
      </c>
    </row>
    <row r="87" spans="1:57" x14ac:dyDescent="0.3">
      <c r="A87" s="23" t="s">
        <v>96</v>
      </c>
      <c r="B87" s="49"/>
      <c r="C87" s="24"/>
      <c r="D87" s="16"/>
      <c r="E87" s="16"/>
      <c r="O87" s="36">
        <f t="shared" si="39"/>
        <v>0</v>
      </c>
      <c r="P87" s="55"/>
      <c r="Q87" s="63">
        <f t="shared" si="40"/>
        <v>0</v>
      </c>
      <c r="R87" s="63">
        <f t="shared" si="41"/>
        <v>0</v>
      </c>
      <c r="S87" s="63">
        <f t="shared" si="42"/>
        <v>0</v>
      </c>
      <c r="AZ87">
        <f t="shared" si="43"/>
        <v>111</v>
      </c>
      <c r="BA87" t="str">
        <f t="shared" si="44"/>
        <v>Pstarch_factory_org</v>
      </c>
      <c r="BB87" t="s">
        <v>170</v>
      </c>
      <c r="BC87" t="s">
        <v>170</v>
      </c>
      <c r="BD87" t="str">
        <f>D94</f>
        <v>EL (KWh)</v>
      </c>
      <c r="BE87">
        <f>D104</f>
        <v>0</v>
      </c>
    </row>
    <row r="88" spans="1:57" x14ac:dyDescent="0.3">
      <c r="A88" s="23" t="s">
        <v>97</v>
      </c>
      <c r="B88" s="49"/>
      <c r="C88" s="24"/>
      <c r="D88" s="16"/>
      <c r="E88" s="16"/>
      <c r="O88" s="36">
        <f t="shared" si="39"/>
        <v>0</v>
      </c>
      <c r="P88" s="55"/>
      <c r="Q88" s="63">
        <f t="shared" si="40"/>
        <v>0</v>
      </c>
      <c r="R88" s="63">
        <f t="shared" si="41"/>
        <v>0</v>
      </c>
      <c r="S88" s="63">
        <f t="shared" si="42"/>
        <v>0</v>
      </c>
      <c r="AZ88">
        <f t="shared" si="43"/>
        <v>111</v>
      </c>
      <c r="BA88" t="str">
        <f t="shared" si="44"/>
        <v>Pstarch_factory_org</v>
      </c>
      <c r="BB88" t="s">
        <v>170</v>
      </c>
      <c r="BC88" t="s">
        <v>170</v>
      </c>
      <c r="BD88" t="str">
        <f>S82</f>
        <v>Diesel (L)</v>
      </c>
      <c r="BE88">
        <f>E104</f>
        <v>0</v>
      </c>
    </row>
    <row r="89" spans="1:57" x14ac:dyDescent="0.3">
      <c r="A89" s="23" t="s">
        <v>98</v>
      </c>
      <c r="B89" s="49"/>
      <c r="C89" s="24"/>
      <c r="D89" s="16"/>
      <c r="E89" s="16"/>
      <c r="O89" s="36">
        <f t="shared" si="39"/>
        <v>0</v>
      </c>
      <c r="P89" s="55"/>
      <c r="Q89" s="63">
        <f t="shared" si="40"/>
        <v>0</v>
      </c>
      <c r="R89" s="63">
        <f t="shared" si="41"/>
        <v>0</v>
      </c>
      <c r="S89" s="63">
        <f t="shared" si="42"/>
        <v>0</v>
      </c>
      <c r="AZ89">
        <f t="shared" si="43"/>
        <v>111</v>
      </c>
      <c r="BA89" t="str">
        <f t="shared" si="44"/>
        <v>Pstarch_factory_org</v>
      </c>
      <c r="BB89" t="s">
        <v>208</v>
      </c>
      <c r="BC89" t="str">
        <f>S38</f>
        <v>C_Diffust</v>
      </c>
      <c r="BD89" t="s">
        <v>209</v>
      </c>
      <c r="BE89">
        <f>S39</f>
        <v>100</v>
      </c>
    </row>
    <row r="90" spans="1:57" x14ac:dyDescent="0.3">
      <c r="A90" s="23" t="s">
        <v>99</v>
      </c>
      <c r="B90" s="49"/>
      <c r="C90" s="24"/>
      <c r="D90" s="16"/>
      <c r="E90" s="16"/>
      <c r="O90" s="36">
        <f t="shared" si="39"/>
        <v>0</v>
      </c>
      <c r="P90" s="55"/>
      <c r="Q90" s="63">
        <f t="shared" si="40"/>
        <v>0</v>
      </c>
      <c r="R90" s="63">
        <f t="shared" si="41"/>
        <v>0</v>
      </c>
      <c r="S90" s="63">
        <f t="shared" si="42"/>
        <v>0</v>
      </c>
      <c r="AZ90">
        <f t="shared" si="43"/>
        <v>111</v>
      </c>
      <c r="BA90" t="str">
        <f t="shared" si="44"/>
        <v>Pstarch_factory_org</v>
      </c>
      <c r="BB90" t="s">
        <v>208</v>
      </c>
      <c r="BC90" t="str">
        <f>T38</f>
        <v>C_CO2_klima</v>
      </c>
      <c r="BD90" t="s">
        <v>209</v>
      </c>
      <c r="BE90">
        <f>T39</f>
        <v>0</v>
      </c>
    </row>
    <row r="91" spans="1:57" x14ac:dyDescent="0.3">
      <c r="A91" s="23" t="s">
        <v>100</v>
      </c>
      <c r="B91" s="49"/>
      <c r="C91" s="24"/>
      <c r="D91" s="16"/>
      <c r="E91" s="16"/>
      <c r="O91" s="36">
        <f t="shared" si="39"/>
        <v>0</v>
      </c>
      <c r="P91" s="55"/>
      <c r="Q91" s="63">
        <f t="shared" si="40"/>
        <v>0</v>
      </c>
      <c r="R91" s="63">
        <f t="shared" si="41"/>
        <v>0</v>
      </c>
      <c r="S91" s="63">
        <f t="shared" si="42"/>
        <v>0</v>
      </c>
      <c r="AZ91">
        <f t="shared" si="43"/>
        <v>111</v>
      </c>
      <c r="BA91" t="str">
        <f t="shared" si="44"/>
        <v>Pstarch_factory_org</v>
      </c>
      <c r="BB91" t="s">
        <v>208</v>
      </c>
      <c r="BC91" t="str">
        <f>U38</f>
        <v>C_CH4</v>
      </c>
      <c r="BD91" t="s">
        <v>209</v>
      </c>
      <c r="BE91">
        <f>U39</f>
        <v>0</v>
      </c>
    </row>
    <row r="92" spans="1:57" x14ac:dyDescent="0.3">
      <c r="A92" s="31"/>
      <c r="O92" s="74" t="s">
        <v>54</v>
      </c>
      <c r="P92" s="56"/>
      <c r="Q92" s="73">
        <f>SUM(Q83:Q91)</f>
        <v>1.1359999999999999</v>
      </c>
      <c r="R92" s="73">
        <f>SUM(R83:R91)</f>
        <v>0.17100000000000001</v>
      </c>
      <c r="S92" s="73">
        <f>SUM(S83:S91)</f>
        <v>0</v>
      </c>
      <c r="AZ92">
        <f t="shared" si="43"/>
        <v>111</v>
      </c>
      <c r="BA92" t="str">
        <f t="shared" si="44"/>
        <v>Pstarch_factory_org</v>
      </c>
      <c r="BB92" t="s">
        <v>208</v>
      </c>
      <c r="BC92" t="str">
        <f>V38</f>
        <v>N_Diffust</v>
      </c>
      <c r="BD92" t="s">
        <v>209</v>
      </c>
      <c r="BE92">
        <f>V39</f>
        <v>0</v>
      </c>
    </row>
    <row r="93" spans="1:57" x14ac:dyDescent="0.3">
      <c r="AZ93">
        <f t="shared" si="43"/>
        <v>111</v>
      </c>
      <c r="BA93" t="str">
        <f t="shared" si="44"/>
        <v>Pstarch_factory_org</v>
      </c>
      <c r="BB93" t="s">
        <v>208</v>
      </c>
      <c r="BC93" t="str">
        <f>W38</f>
        <v>N_N2O</v>
      </c>
      <c r="BD93" t="s">
        <v>209</v>
      </c>
      <c r="BE93">
        <f>W39</f>
        <v>10</v>
      </c>
    </row>
    <row r="94" spans="1:57" x14ac:dyDescent="0.3">
      <c r="A94" s="26" t="s">
        <v>111</v>
      </c>
      <c r="B94" s="48" t="s">
        <v>73</v>
      </c>
      <c r="C94" s="15" t="s">
        <v>112</v>
      </c>
      <c r="D94" s="15" t="s">
        <v>167</v>
      </c>
      <c r="E94" s="15" t="s">
        <v>163</v>
      </c>
      <c r="AZ94">
        <f t="shared" si="43"/>
        <v>111</v>
      </c>
      <c r="BA94" t="str">
        <f t="shared" si="44"/>
        <v>Pstarch_factory_org</v>
      </c>
      <c r="BB94" t="s">
        <v>208</v>
      </c>
      <c r="BC94" t="str">
        <f>X38</f>
        <v>N_N2</v>
      </c>
      <c r="BD94" t="s">
        <v>209</v>
      </c>
      <c r="BE94">
        <f>X39</f>
        <v>90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3"/>
        <v>111</v>
      </c>
      <c r="BA95" t="str">
        <f t="shared" si="44"/>
        <v>Pstarch_factory_org</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3"/>
        <v>111</v>
      </c>
      <c r="BA96" t="str">
        <f t="shared" si="44"/>
        <v>Pstarch_factory_org</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3"/>
        <v>111</v>
      </c>
      <c r="BA97" t="str">
        <f t="shared" si="44"/>
        <v>Pstarch_factory_org</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3"/>
        <v>111</v>
      </c>
      <c r="BA98" t="str">
        <f t="shared" si="44"/>
        <v>Pstarch_factory_org</v>
      </c>
      <c r="BB98" t="s">
        <v>208</v>
      </c>
      <c r="BC98" t="str">
        <f>AB38</f>
        <v>P_Vandmiljø</v>
      </c>
      <c r="BD98" t="s">
        <v>209</v>
      </c>
      <c r="BE98">
        <f>AB39</f>
        <v>100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3"/>
        <v>111</v>
      </c>
      <c r="BA99" t="str">
        <f t="shared" si="44"/>
        <v>Pstarch_factory_org</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3"/>
        <v>111</v>
      </c>
      <c r="BA100" t="str">
        <f t="shared" si="44"/>
        <v>Pstarch_factory_org</v>
      </c>
      <c r="BB100" t="s">
        <v>208</v>
      </c>
      <c r="BC100" t="str">
        <f>AD38</f>
        <v>K_Vandmiljø</v>
      </c>
      <c r="BD100" t="s">
        <v>209</v>
      </c>
      <c r="BE100">
        <f>AD39</f>
        <v>100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1.1359999999999999</v>
      </c>
      <c r="D109" s="104">
        <f>Q79+R92+D104</f>
        <v>0.17100000000000001</v>
      </c>
      <c r="E109" s="104">
        <f>Q63+R79+S92+E104</f>
        <v>2.5000000000000005E-3</v>
      </c>
      <c r="F109" s="104">
        <f>S63</f>
        <v>1.0833333333333335E-2</v>
      </c>
    </row>
  </sheetData>
  <mergeCells count="13">
    <mergeCell ref="H41:I41"/>
    <mergeCell ref="R10:X10"/>
    <mergeCell ref="I21:M21"/>
    <mergeCell ref="S37:U37"/>
    <mergeCell ref="V37:Z37"/>
    <mergeCell ref="A7:A9"/>
    <mergeCell ref="B7:C9"/>
    <mergeCell ref="AA37:AB37"/>
    <mergeCell ref="AC37:AD37"/>
    <mergeCell ref="B3:C3"/>
    <mergeCell ref="B4:C4"/>
    <mergeCell ref="B5:C5"/>
    <mergeCell ref="B6:C6"/>
  </mergeCells>
  <dataValidations count="1">
    <dataValidation type="list" allowBlank="1" showInputMessage="1" showErrorMessage="1" sqref="B54:B68 B95:B103 B83:B91 B70:B78" xr:uid="{42EDF380-59CF-46B5-A5C9-B2FDEB2D76C3}">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8B8E7C71-D18A-4AB8-A407-04E6BB9BB0B5}">
          <x14:formula1>
            <xm:f>Other_tabels!$I$5:$I$12</xm:f>
          </x14:formula1>
          <xm:sqref>C43:C49</xm:sqref>
        </x14:dataValidation>
        <x14:dataValidation type="list" allowBlank="1" showInputMessage="1" showErrorMessage="1" xr:uid="{CC89437C-22DC-4A5D-93D9-B12DC61AFEBB}">
          <x14:formula1>
            <xm:f>'Processed products'!$Z$5:$Z$104</xm:f>
          </x14:formula1>
          <xm:sqref>B43:B49</xm:sqref>
        </x14:dataValidation>
        <x14:dataValidation type="list" allowBlank="1" showInputMessage="1" showErrorMessage="1" xr:uid="{7B1374E8-61E5-434E-845A-C4B2FC321487}">
          <x14:formula1>
            <xm:f>'Diesel consumption for field op'!$B$4:$B$78</xm:f>
          </x14:formula1>
          <xm:sqref>C95:C103</xm:sqref>
        </x14:dataValidation>
        <x14:dataValidation type="list" allowBlank="1" showInputMessage="1" showErrorMessage="1" xr:uid="{66870E51-CF73-480F-A2FE-88960487CA8C}">
          <x14:formula1>
            <xm:f>Other_tabels!$X$5:$X$22</xm:f>
          </x14:formula1>
          <xm:sqref>C70:C78</xm:sqref>
        </x14:dataValidation>
        <x14:dataValidation type="list" allowBlank="1" showInputMessage="1" showErrorMessage="1" xr:uid="{F6ACAABB-A4E9-495A-BE8C-1460595EEB63}">
          <x14:formula1>
            <xm:f>Other_tabels!$A$5:$A$50</xm:f>
          </x14:formula1>
          <xm:sqref>C19 C21</xm:sqref>
        </x14:dataValidation>
        <x14:dataValidation type="list" allowBlank="1" showInputMessage="1" showErrorMessage="1" xr:uid="{90D58474-E444-403F-8317-12F03483EFCD}">
          <x14:formula1>
            <xm:f>Biomass_pool_output_Field_modul!$A$3:$A$100</xm:f>
          </x14:formula1>
          <xm:sqref>B12:B18</xm:sqref>
        </x14:dataValidation>
        <x14:dataValidation type="list" allowBlank="1" showInputMessage="1" showErrorMessage="1" xr:uid="{7B7D1B75-5605-4CFC-B0B6-D5ED9A225BED}">
          <x14:formula1>
            <xm:f>Other_tabels!$Q$5:$Q$13</xm:f>
          </x14:formula1>
          <xm:sqref>D54:D68</xm:sqref>
        </x14:dataValidation>
        <x14:dataValidation type="list" allowBlank="1" showInputMessage="1" showErrorMessage="1" xr:uid="{78228034-1C48-449E-BE57-6187520C386B}">
          <x14:formula1>
            <xm:f>Other_tabels!$V$5:$V$6</xm:f>
          </x14:formula1>
          <xm:sqref>E54:E68</xm:sqref>
        </x14:dataValidation>
        <x14:dataValidation type="list" allowBlank="1" showInputMessage="1" showErrorMessage="1" xr:uid="{88D4D537-E29C-4A8E-8CBF-CE6336AA93DC}">
          <x14:formula1>
            <xm:f>'Processed products'!$B$5:$B$103</xm:f>
          </x14:formula1>
          <xm:sqref>B23:B30</xm:sqref>
        </x14:dataValidation>
        <x14:dataValidation type="list" allowBlank="1" showInputMessage="1" showErrorMessage="1" xr:uid="{854E4614-B98C-4484-BA7F-0F4F1A46A33B}">
          <x14:formula1>
            <xm:f>'Processed products'!$AJ$5:$AJ$239</xm:f>
          </x14:formula1>
          <xm:sqref>B33:B38</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DD3-C98D-4A8F-85F0-4E84387DABE9}">
  <sheetPr>
    <tabColor theme="5" tint="0.79998168889431442"/>
  </sheetPr>
  <dimension ref="A1:BE109"/>
  <sheetViews>
    <sheetView topLeftCell="H7" workbookViewId="0">
      <selection activeCell="S23" sqref="S23:AO29"/>
    </sheetView>
  </sheetViews>
  <sheetFormatPr defaultRowHeight="14.4" x14ac:dyDescent="0.3"/>
  <cols>
    <col min="1" max="1" width="36.88671875" customWidth="1"/>
    <col min="2" max="2" width="35.6640625" customWidth="1"/>
    <col min="3" max="3" width="22.109375" customWidth="1"/>
    <col min="4" max="4" width="18" bestFit="1" customWidth="1"/>
    <col min="5" max="5" width="30.6640625" bestFit="1" customWidth="1"/>
    <col min="6" max="6" width="33.33203125" bestFit="1" customWidth="1"/>
    <col min="7" max="7" width="27.2187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222</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566</v>
      </c>
      <c r="C5" s="225"/>
      <c r="E5" s="10"/>
      <c r="F5" s="10">
        <v>1</v>
      </c>
      <c r="G5" s="10"/>
      <c r="H5" s="10"/>
      <c r="I5" s="10"/>
      <c r="J5" s="10"/>
      <c r="K5" s="10"/>
      <c r="L5" s="10"/>
      <c r="M5" s="10"/>
    </row>
    <row r="6" spans="1:24" x14ac:dyDescent="0.3">
      <c r="A6" s="20" t="s">
        <v>3</v>
      </c>
      <c r="B6" s="224" t="s">
        <v>567</v>
      </c>
      <c r="C6" s="225"/>
    </row>
    <row r="7" spans="1:24" ht="14.4" customHeight="1" x14ac:dyDescent="0.3">
      <c r="A7" s="218" t="s">
        <v>53</v>
      </c>
      <c r="B7" s="219"/>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568</v>
      </c>
      <c r="C12" s="34" t="s">
        <v>33</v>
      </c>
      <c r="D12" s="11">
        <v>1</v>
      </c>
      <c r="Q12" s="66">
        <f>(IF($B12="","0",VLOOKUP($B12,Biomass_pool_output_Field_modul!$A$3:$G$100,7,FALSE)))</f>
        <v>318</v>
      </c>
      <c r="R12" s="55"/>
      <c r="S12" s="34">
        <f>(IF($B12="","0",VLOOKUP($B12,Biomass_pool_output_Field_modul!$A$3:$F$100,2,FALSE)))*D12</f>
        <v>450</v>
      </c>
      <c r="T12" s="34">
        <f>(IF($B12="","0",VLOOKUP($B12,Biomass_pool_output_Field_modul!$A$3:$F$100,3,FALSE)))*D12</f>
        <v>11.68</v>
      </c>
      <c r="U12" s="34">
        <f>(IF($B12="","0",VLOOKUP($B12,Biomass_pool_output_Field_modul!$A$3:$F$100,4,FALSE)))*D12</f>
        <v>2.2000000000000002</v>
      </c>
      <c r="V12" s="34">
        <f>(IF($B12="","0",VLOOKUP($B12,Biomass_pool_output_Field_modul!$A$3:$F$100,5,FALSE)))*D12</f>
        <v>11.3</v>
      </c>
      <c r="W12" s="34">
        <f>(IF($B12="","0",VLOOKUP($B12,Biomass_pool_output_Field_modul!$A$3:$F$100,6,FALSE)))*D12</f>
        <v>17.7</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318</v>
      </c>
      <c r="R20" s="55"/>
      <c r="S20" s="34">
        <f>SUM(S12:S18)</f>
        <v>450</v>
      </c>
      <c r="T20" s="34">
        <f>SUM(T12:T18)</f>
        <v>11.68</v>
      </c>
      <c r="U20" s="34">
        <f>SUM(U12:U18)</f>
        <v>2.2000000000000002</v>
      </c>
      <c r="V20" s="34">
        <f t="shared" ref="V20:W20" si="0">SUM(V12:V18)</f>
        <v>11.3</v>
      </c>
      <c r="W20" s="34">
        <f t="shared" si="0"/>
        <v>17.7</v>
      </c>
      <c r="BB20" t="str">
        <f>A4</f>
        <v>ID-nummer</v>
      </c>
      <c r="BC20">
        <f>B4</f>
        <v>222</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Reservation_corn_biogas_conv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222</v>
      </c>
      <c r="BA22" t="str">
        <f t="shared" ref="BA22:BA85" si="2">$BC$21</f>
        <v>Reservation_corn_biogas_conv</v>
      </c>
      <c r="BB22" t="s">
        <v>73</v>
      </c>
      <c r="BC22" t="str">
        <f t="shared" ref="BC22" si="3">$B$12</f>
        <v>Maize_whole_crop_fresh_conv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222</v>
      </c>
      <c r="BA23" t="str">
        <f t="shared" si="2"/>
        <v>Reservation_corn_biogas_conv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222</v>
      </c>
      <c r="BA24" t="str">
        <f t="shared" si="2"/>
        <v>Reservation_corn_biogas_conv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222</v>
      </c>
      <c r="BA25" t="str">
        <f t="shared" si="2"/>
        <v>Reservation_corn_biogas_conv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222</v>
      </c>
      <c r="BA26" t="str">
        <f t="shared" si="2"/>
        <v>Reservation_corn_biogas_conv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222</v>
      </c>
      <c r="BA27" t="str">
        <f t="shared" si="2"/>
        <v>Reservation_corn_biogas_conv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222</v>
      </c>
      <c r="BA28" t="str">
        <f t="shared" si="2"/>
        <v>Reservation_corn_biogas_conv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222</v>
      </c>
      <c r="BA29" t="str">
        <f t="shared" si="2"/>
        <v>Reservation_corn_biogas_conv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222</v>
      </c>
      <c r="BA30" t="str">
        <f t="shared" si="2"/>
        <v>Reservation_corn_biogas_conv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222</v>
      </c>
      <c r="BA31" t="str">
        <f t="shared" si="2"/>
        <v>Reservation_corn_biogas_conv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222</v>
      </c>
      <c r="BA32" t="str">
        <f t="shared" si="2"/>
        <v>Reservation_corn_biogas_conv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4" si="20">IF($D33="","",(1/$O33)*AK33)</f>
        <v/>
      </c>
      <c r="AR33" s="62" t="str">
        <f t="shared" si="20"/>
        <v/>
      </c>
      <c r="AS33" s="62" t="str">
        <f t="shared" si="20"/>
        <v/>
      </c>
      <c r="AT33" s="62" t="str">
        <f t="shared" si="20"/>
        <v/>
      </c>
      <c r="AU33" s="62" t="str">
        <f t="shared" si="20"/>
        <v/>
      </c>
      <c r="AZ33">
        <f t="shared" si="1"/>
        <v>222</v>
      </c>
      <c r="BA33" t="str">
        <f t="shared" si="2"/>
        <v>Reservation_corn_biogas_conv</v>
      </c>
      <c r="BB33" t="s">
        <v>171</v>
      </c>
      <c r="BC33">
        <f>$B$27</f>
        <v>0</v>
      </c>
      <c r="BD33" t="str">
        <f t="shared" si="17"/>
        <v>Kg</v>
      </c>
      <c r="BE33" s="81">
        <f t="shared" si="18"/>
        <v>0</v>
      </c>
    </row>
    <row r="34" spans="1:57" x14ac:dyDescent="0.3">
      <c r="A34" s="23" t="s">
        <v>153</v>
      </c>
      <c r="B34" s="24" t="s">
        <v>569</v>
      </c>
      <c r="C34" s="34" t="s">
        <v>33</v>
      </c>
      <c r="D34" s="65">
        <v>1</v>
      </c>
      <c r="E34" s="34" t="str">
        <f>IF(B34="","",VLOOKUP(B34,'Processed products'!$AJ$5:$AM$239,2,FALSE))</f>
        <v>Energy_corn_conv</v>
      </c>
      <c r="F34" s="34" t="str">
        <f>IF(B34="","",VLOOKUP(B34,'Processed products'!$AJ$5:$AM$239,3,FALSE))</f>
        <v>Energy_biomass_rerservation_conv</v>
      </c>
      <c r="G34" s="34" t="str">
        <f>IF(B34="","",VLOOKUP(B34,'Processed products'!$AJ$5:$AM$239,4,FALSE))</f>
        <v>Energy_biomass_reservation</v>
      </c>
      <c r="I34" s="76">
        <v>1</v>
      </c>
      <c r="J34" s="76">
        <v>1</v>
      </c>
      <c r="K34" s="76">
        <v>1</v>
      </c>
      <c r="L34" s="76">
        <v>1</v>
      </c>
      <c r="M34" s="76">
        <v>1</v>
      </c>
      <c r="O34" s="64">
        <f>D34*$D$20</f>
        <v>1</v>
      </c>
      <c r="P34" s="59"/>
      <c r="Q34" s="66">
        <f>(IF($B34="","",VLOOKUP($B34,'Processed products'!AJ5:AN239,5,FALSE)))</f>
        <v>318</v>
      </c>
      <c r="AK34" s="42">
        <f>IF($D34="","",(S20*I34))</f>
        <v>450</v>
      </c>
      <c r="AL34" s="42">
        <f>IF($D34="","",(T20*J34))</f>
        <v>11.68</v>
      </c>
      <c r="AM34" s="42">
        <f>IF($D34="","",(U20*K34))</f>
        <v>2.2000000000000002</v>
      </c>
      <c r="AN34" s="42">
        <f>IF($D34="","",(V20*L34))</f>
        <v>11.3</v>
      </c>
      <c r="AO34" s="42">
        <f>IF($D34="","",(W20*M34))</f>
        <v>17.7</v>
      </c>
      <c r="AQ34" s="62">
        <f t="shared" si="20"/>
        <v>450</v>
      </c>
      <c r="AR34" s="62">
        <f t="shared" si="20"/>
        <v>11.68</v>
      </c>
      <c r="AS34" s="62">
        <f t="shared" si="20"/>
        <v>2.2000000000000002</v>
      </c>
      <c r="AT34" s="62">
        <f t="shared" si="20"/>
        <v>11.3</v>
      </c>
      <c r="AU34" s="62">
        <f t="shared" si="20"/>
        <v>17.7</v>
      </c>
      <c r="AZ34">
        <f t="shared" si="1"/>
        <v>222</v>
      </c>
      <c r="BA34" t="str">
        <f t="shared" si="2"/>
        <v>Reservation_corn_biogas_conv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ref="O35:O37" si="21">D35*$D$20</f>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ref="AQ35:AU39" si="22">IF($D35="","",(1/$O35)*AK35)</f>
        <v/>
      </c>
      <c r="AR35" s="62" t="str">
        <f t="shared" si="22"/>
        <v/>
      </c>
      <c r="AS35" s="62" t="str">
        <f t="shared" si="22"/>
        <v/>
      </c>
      <c r="AT35" s="62" t="str">
        <f t="shared" si="22"/>
        <v/>
      </c>
      <c r="AU35" s="62" t="str">
        <f t="shared" si="22"/>
        <v/>
      </c>
      <c r="AZ35">
        <f t="shared" si="1"/>
        <v>222</v>
      </c>
      <c r="BA35" t="str">
        <f t="shared" si="2"/>
        <v>Reservation_corn_biogas_conv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1"/>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2"/>
        <v/>
      </c>
      <c r="AR36" s="62" t="str">
        <f t="shared" si="22"/>
        <v/>
      </c>
      <c r="AS36" s="62" t="str">
        <f t="shared" si="22"/>
        <v/>
      </c>
      <c r="AT36" s="62" t="str">
        <f t="shared" si="22"/>
        <v/>
      </c>
      <c r="AU36" s="62" t="str">
        <f t="shared" si="22"/>
        <v/>
      </c>
      <c r="AZ36">
        <f t="shared" si="1"/>
        <v>222</v>
      </c>
      <c r="BA36" t="str">
        <f t="shared" si="2"/>
        <v>Reservation_corn_biogas_conv</v>
      </c>
      <c r="BB36" t="s">
        <v>172</v>
      </c>
      <c r="BC36">
        <f t="shared" ref="BC36:BC41" si="23">$B$33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1"/>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2"/>
        <v/>
      </c>
      <c r="AR37" s="62" t="str">
        <f t="shared" si="22"/>
        <v/>
      </c>
      <c r="AS37" s="62" t="str">
        <f t="shared" si="22"/>
        <v/>
      </c>
      <c r="AT37" s="62" t="str">
        <f t="shared" si="22"/>
        <v/>
      </c>
      <c r="AU37" s="62" t="str">
        <f t="shared" si="22"/>
        <v/>
      </c>
      <c r="AZ37">
        <f t="shared" si="1"/>
        <v>222</v>
      </c>
      <c r="BA37" t="str">
        <f t="shared" si="2"/>
        <v>Reservation_corn_biogas_conv</v>
      </c>
      <c r="BB37" t="s">
        <v>172</v>
      </c>
      <c r="BC37">
        <f t="shared" si="23"/>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2"/>
        <v/>
      </c>
      <c r="AR38" s="62" t="str">
        <f t="shared" si="22"/>
        <v/>
      </c>
      <c r="AS38" s="62" t="str">
        <f t="shared" si="22"/>
        <v/>
      </c>
      <c r="AT38" s="62" t="str">
        <f t="shared" si="22"/>
        <v/>
      </c>
      <c r="AU38" s="62" t="str">
        <f t="shared" si="22"/>
        <v/>
      </c>
      <c r="AZ38">
        <f t="shared" si="1"/>
        <v>222</v>
      </c>
      <c r="BA38" t="str">
        <f t="shared" si="2"/>
        <v>Reservation_corn_biogas_conv</v>
      </c>
      <c r="BB38" t="s">
        <v>172</v>
      </c>
      <c r="BC38">
        <f t="shared" si="23"/>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2"/>
        <v/>
      </c>
      <c r="AR39" s="62" t="str">
        <f t="shared" si="22"/>
        <v/>
      </c>
      <c r="AS39" s="62" t="str">
        <f t="shared" si="22"/>
        <v/>
      </c>
      <c r="AT39" s="62" t="str">
        <f t="shared" si="22"/>
        <v/>
      </c>
      <c r="AU39" s="62" t="str">
        <f t="shared" si="22"/>
        <v/>
      </c>
      <c r="AZ39">
        <f t="shared" si="1"/>
        <v>222</v>
      </c>
      <c r="BA39" t="str">
        <f t="shared" si="2"/>
        <v>Reservation_corn_biogas_conv</v>
      </c>
      <c r="BB39" t="s">
        <v>172</v>
      </c>
      <c r="BC39">
        <f t="shared" si="23"/>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4">SUM(K30,K33:K39)</f>
        <v>1</v>
      </c>
      <c r="L40" s="64">
        <f t="shared" si="24"/>
        <v>1</v>
      </c>
      <c r="M40" s="64">
        <f>SUM(M30,M33:M39)</f>
        <v>1</v>
      </c>
      <c r="N40" s="60" t="s">
        <v>54</v>
      </c>
      <c r="O40" s="64">
        <f>SUM(O30,O33:O39)</f>
        <v>1</v>
      </c>
      <c r="P40" s="59"/>
      <c r="AK40" s="42">
        <f>SUM(AK33:AK39)</f>
        <v>450</v>
      </c>
      <c r="AL40" s="42">
        <f t="shared" ref="AL40:AO40" si="25">SUM(AL33:AL39)</f>
        <v>11.68</v>
      </c>
      <c r="AM40" s="42">
        <f t="shared" si="25"/>
        <v>2.2000000000000002</v>
      </c>
      <c r="AN40" s="42">
        <f t="shared" si="25"/>
        <v>11.3</v>
      </c>
      <c r="AO40" s="42">
        <f t="shared" si="25"/>
        <v>17.7</v>
      </c>
      <c r="AZ40">
        <f t="shared" si="1"/>
        <v>222</v>
      </c>
      <c r="BA40" t="str">
        <f t="shared" si="2"/>
        <v>Reservation_corn_biogas_conv</v>
      </c>
      <c r="BB40" t="s">
        <v>172</v>
      </c>
      <c r="BC40">
        <f t="shared" si="23"/>
        <v>0</v>
      </c>
      <c r="BD40" t="str">
        <f>$AT$22</f>
        <v>K g/kg</v>
      </c>
      <c r="BE40" s="40" t="str">
        <f>AT33</f>
        <v/>
      </c>
    </row>
    <row r="41" spans="1:57" x14ac:dyDescent="0.3">
      <c r="C41" s="31"/>
      <c r="H41" s="226" t="s">
        <v>166</v>
      </c>
      <c r="I41" s="226"/>
      <c r="AJ41" s="43" t="s">
        <v>60</v>
      </c>
      <c r="AK41" s="62">
        <f>AK30+AK40</f>
        <v>450</v>
      </c>
      <c r="AL41" s="62">
        <f>AL30+AL40</f>
        <v>11.68</v>
      </c>
      <c r="AM41" s="62">
        <f>AM30+AM40</f>
        <v>2.2000000000000002</v>
      </c>
      <c r="AN41" s="62">
        <f>AN30+AN40</f>
        <v>11.3</v>
      </c>
      <c r="AO41" s="62">
        <f>AO30+AO40</f>
        <v>17.7</v>
      </c>
      <c r="AQ41" s="40"/>
      <c r="AZ41">
        <f t="shared" si="1"/>
        <v>222</v>
      </c>
      <c r="BA41" t="str">
        <f t="shared" si="2"/>
        <v>Reservation_corn_biogas_conv</v>
      </c>
      <c r="BB41" t="s">
        <v>172</v>
      </c>
      <c r="BC41">
        <f t="shared" si="23"/>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222</v>
      </c>
      <c r="BA42" t="str">
        <f t="shared" si="2"/>
        <v>Reservation_corn_biogas_conv</v>
      </c>
      <c r="BB42" t="s">
        <v>172</v>
      </c>
      <c r="BC42" t="str">
        <f>$B$34</f>
        <v>Reservation_corn_for_biogas_conv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222</v>
      </c>
      <c r="BA43" t="str">
        <f t="shared" si="2"/>
        <v>Reservation_corn_biogas_conv</v>
      </c>
      <c r="BB43" t="s">
        <v>172</v>
      </c>
      <c r="BC43" t="str">
        <f t="shared" ref="BC43:BC47" si="26">$B$34</f>
        <v>Reservation_corn_for_biogas_conv</v>
      </c>
      <c r="BD43" t="str">
        <f>$AQ$22</f>
        <v>C g/kg</v>
      </c>
      <c r="BE43" s="40">
        <f>AQ34</f>
        <v>450</v>
      </c>
    </row>
    <row r="44" spans="1:57" x14ac:dyDescent="0.3">
      <c r="A44" s="23" t="s">
        <v>25</v>
      </c>
      <c r="B44" s="65"/>
      <c r="C44" s="65"/>
      <c r="D44" s="63">
        <f>IF(C44="KWh",$AO$39*Other_tabels!$AI$5,IF(C44="MJ",$AO$39,0))</f>
        <v>0</v>
      </c>
      <c r="E44" s="61"/>
      <c r="F44" s="63">
        <f t="shared" ref="F44:F49" si="27">D44*(E44/100)</f>
        <v>0</v>
      </c>
      <c r="G44" s="61"/>
      <c r="H44" s="63" t="str">
        <f t="shared" ref="H44:H49" si="28">IF(C44="KWh",((D44-F44)*(G44/100)),"")</f>
        <v/>
      </c>
      <c r="I44" s="63" t="str">
        <f t="shared" ref="I44:I49" si="29">IF(C44="MJ",((D44-F44)*(G44/100)),"")</f>
        <v/>
      </c>
      <c r="AS44" s="40"/>
      <c r="AZ44">
        <f t="shared" si="1"/>
        <v>222</v>
      </c>
      <c r="BA44" t="str">
        <f t="shared" si="2"/>
        <v>Reservation_corn_biogas_conv</v>
      </c>
      <c r="BB44" t="s">
        <v>172</v>
      </c>
      <c r="BC44" t="str">
        <f t="shared" si="26"/>
        <v>Reservation_corn_for_biogas_conv</v>
      </c>
      <c r="BD44" t="str">
        <f>$AR$22</f>
        <v>N g/kg</v>
      </c>
      <c r="BE44" s="40">
        <f>AR34</f>
        <v>11.68</v>
      </c>
    </row>
    <row r="45" spans="1:57" x14ac:dyDescent="0.3">
      <c r="A45" s="23" t="s">
        <v>26</v>
      </c>
      <c r="B45" s="65"/>
      <c r="C45" s="65"/>
      <c r="D45" s="63">
        <f>IF(C45="KWh",$AO$39*Other_tabels!$AI$5,IF(C45="MJ",$AO$39,0))</f>
        <v>0</v>
      </c>
      <c r="E45" s="61"/>
      <c r="F45" s="63">
        <f t="shared" si="27"/>
        <v>0</v>
      </c>
      <c r="G45" s="61"/>
      <c r="H45" s="63" t="str">
        <f t="shared" si="28"/>
        <v/>
      </c>
      <c r="I45" s="63" t="str">
        <f t="shared" si="29"/>
        <v/>
      </c>
      <c r="AR45" s="40"/>
      <c r="AS45" s="40"/>
      <c r="AZ45">
        <f t="shared" si="1"/>
        <v>222</v>
      </c>
      <c r="BA45" t="str">
        <f t="shared" si="2"/>
        <v>Reservation_corn_biogas_conv</v>
      </c>
      <c r="BB45" t="s">
        <v>172</v>
      </c>
      <c r="BC45" t="str">
        <f t="shared" si="26"/>
        <v>Reservation_corn_for_biogas_conv</v>
      </c>
      <c r="BD45" s="40" t="str">
        <f>$AS$22</f>
        <v>P g/kg</v>
      </c>
      <c r="BE45" s="40">
        <f>AS34</f>
        <v>2.2000000000000002</v>
      </c>
    </row>
    <row r="46" spans="1:57" x14ac:dyDescent="0.3">
      <c r="A46" s="23" t="s">
        <v>27</v>
      </c>
      <c r="B46" s="65"/>
      <c r="C46" s="65"/>
      <c r="D46" s="63">
        <f>IF(C46="KWh",$AO$39*Other_tabels!$AI$5,IF(C46="MJ",$AO$39,0))</f>
        <v>0</v>
      </c>
      <c r="E46" s="61"/>
      <c r="F46" s="63">
        <f t="shared" si="27"/>
        <v>0</v>
      </c>
      <c r="G46" s="61"/>
      <c r="H46" s="63" t="str">
        <f t="shared" si="28"/>
        <v/>
      </c>
      <c r="I46" s="63" t="str">
        <f t="shared" si="29"/>
        <v/>
      </c>
      <c r="AS46" s="40"/>
      <c r="AZ46">
        <f t="shared" si="1"/>
        <v>222</v>
      </c>
      <c r="BA46" t="str">
        <f t="shared" si="2"/>
        <v>Reservation_corn_biogas_conv</v>
      </c>
      <c r="BB46" t="s">
        <v>172</v>
      </c>
      <c r="BC46" t="str">
        <f t="shared" si="26"/>
        <v>Reservation_corn_for_biogas_conv</v>
      </c>
      <c r="BD46" t="str">
        <f>$AT$22</f>
        <v>K g/kg</v>
      </c>
      <c r="BE46" s="40">
        <f>AT34</f>
        <v>11.3</v>
      </c>
    </row>
    <row r="47" spans="1:57" x14ac:dyDescent="0.3">
      <c r="A47" s="23" t="s">
        <v>28</v>
      </c>
      <c r="B47" s="65"/>
      <c r="C47" s="65"/>
      <c r="D47" s="63">
        <f>IF(C47="KWh",$AO$39*Other_tabels!$AI$5,IF(C47="MJ",$AO$39,0))</f>
        <v>0</v>
      </c>
      <c r="E47" s="61"/>
      <c r="F47" s="63">
        <f t="shared" si="27"/>
        <v>0</v>
      </c>
      <c r="G47" s="61"/>
      <c r="H47" s="63" t="str">
        <f t="shared" si="28"/>
        <v/>
      </c>
      <c r="I47" s="63" t="str">
        <f t="shared" si="29"/>
        <v/>
      </c>
      <c r="AS47" s="40"/>
      <c r="AZ47">
        <f t="shared" si="1"/>
        <v>222</v>
      </c>
      <c r="BA47" t="str">
        <f t="shared" si="2"/>
        <v>Reservation_corn_biogas_conv</v>
      </c>
      <c r="BB47" t="s">
        <v>172</v>
      </c>
      <c r="BC47" t="str">
        <f t="shared" si="26"/>
        <v>Reservation_corn_for_biogas_conv</v>
      </c>
      <c r="BD47" t="str">
        <f>$AU$22</f>
        <v>BE MJ/kg</v>
      </c>
      <c r="BE47" s="40">
        <f>AU34</f>
        <v>17.7</v>
      </c>
    </row>
    <row r="48" spans="1:57" x14ac:dyDescent="0.3">
      <c r="A48" s="23" t="s">
        <v>29</v>
      </c>
      <c r="B48" s="65"/>
      <c r="C48" s="65"/>
      <c r="D48" s="63">
        <f>IF(C48="KWh",$AO$39*Other_tabels!$AI$5,IF(C48="MJ",$AO$39,0))</f>
        <v>0</v>
      </c>
      <c r="E48" s="61"/>
      <c r="F48" s="63">
        <f t="shared" si="27"/>
        <v>0</v>
      </c>
      <c r="G48" s="61"/>
      <c r="H48" s="63" t="str">
        <f t="shared" si="28"/>
        <v/>
      </c>
      <c r="I48" s="63" t="str">
        <f t="shared" si="29"/>
        <v/>
      </c>
      <c r="AS48" s="40"/>
      <c r="AZ48">
        <f t="shared" si="1"/>
        <v>222</v>
      </c>
      <c r="BA48" t="str">
        <f t="shared" si="2"/>
        <v>Reservation_corn_biogas_conv</v>
      </c>
      <c r="BB48" t="s">
        <v>172</v>
      </c>
      <c r="BC48">
        <f>$B$35</f>
        <v>0</v>
      </c>
      <c r="BD48" t="str">
        <f>C35</f>
        <v>Kg</v>
      </c>
      <c r="BE48" s="40">
        <f>O35</f>
        <v>0</v>
      </c>
    </row>
    <row r="49" spans="1:57" x14ac:dyDescent="0.3">
      <c r="A49" s="23" t="s">
        <v>30</v>
      </c>
      <c r="B49" s="65"/>
      <c r="C49" s="65"/>
      <c r="D49" s="63">
        <f>IF(C49="KWh",$AO$39*Other_tabels!$AI$5,IF(C49="MJ",$AO$39,0))</f>
        <v>0</v>
      </c>
      <c r="E49" s="61"/>
      <c r="F49" s="63">
        <f t="shared" si="27"/>
        <v>0</v>
      </c>
      <c r="G49" s="61"/>
      <c r="H49" s="63" t="str">
        <f t="shared" si="28"/>
        <v/>
      </c>
      <c r="I49" s="63" t="str">
        <f t="shared" si="29"/>
        <v/>
      </c>
      <c r="AS49" s="40"/>
      <c r="AZ49">
        <f t="shared" si="1"/>
        <v>222</v>
      </c>
      <c r="BA49" t="str">
        <f t="shared" si="2"/>
        <v>Reservation_corn_biogas_conv</v>
      </c>
      <c r="BB49" t="s">
        <v>172</v>
      </c>
      <c r="BC49">
        <f t="shared" ref="BC49:BC53" si="30">$B$35</f>
        <v>0</v>
      </c>
      <c r="BD49" t="str">
        <f>$AQ$22</f>
        <v>C g/kg</v>
      </c>
      <c r="BE49" s="40" t="str">
        <f>AQ35</f>
        <v/>
      </c>
    </row>
    <row r="50" spans="1:57" x14ac:dyDescent="0.3">
      <c r="A50" s="23" t="s">
        <v>54</v>
      </c>
      <c r="B50" s="30"/>
      <c r="D50" s="40"/>
      <c r="F50" s="40"/>
      <c r="H50" s="63">
        <f>SUM(H43:H49)</f>
        <v>0</v>
      </c>
      <c r="I50" s="63">
        <f>SUM(I43:I49)</f>
        <v>0</v>
      </c>
      <c r="AS50" s="40"/>
      <c r="AZ50">
        <f t="shared" si="1"/>
        <v>222</v>
      </c>
      <c r="BA50" t="str">
        <f t="shared" si="2"/>
        <v>Reservation_corn_biogas_conv</v>
      </c>
      <c r="BB50" t="s">
        <v>172</v>
      </c>
      <c r="BC50">
        <f t="shared" si="30"/>
        <v>0</v>
      </c>
      <c r="BD50" t="str">
        <f>$AR$22</f>
        <v>N g/kg</v>
      </c>
      <c r="BE50" s="40" t="str">
        <f>AR35</f>
        <v/>
      </c>
    </row>
    <row r="51" spans="1:57" x14ac:dyDescent="0.3">
      <c r="AR51" s="40"/>
      <c r="AS51" s="40"/>
      <c r="AZ51">
        <f t="shared" si="1"/>
        <v>222</v>
      </c>
      <c r="BA51" t="str">
        <f t="shared" si="2"/>
        <v>Reservation_corn_biogas_conv</v>
      </c>
      <c r="BB51" t="s">
        <v>172</v>
      </c>
      <c r="BC51">
        <f t="shared" si="30"/>
        <v>0</v>
      </c>
      <c r="BD51" s="40" t="str">
        <f>$AS$22</f>
        <v>P g/kg</v>
      </c>
      <c r="BE51" s="40" t="str">
        <f>AS35</f>
        <v/>
      </c>
    </row>
    <row r="52" spans="1:57" ht="17.399999999999999" x14ac:dyDescent="0.3">
      <c r="A52" s="37" t="s">
        <v>119</v>
      </c>
      <c r="O52" s="37" t="s">
        <v>102</v>
      </c>
      <c r="P52" s="37"/>
      <c r="AS52" s="40"/>
      <c r="AZ52">
        <f t="shared" si="1"/>
        <v>222</v>
      </c>
      <c r="BA52" t="str">
        <f t="shared" si="2"/>
        <v>Reservation_corn_biogas_conv</v>
      </c>
      <c r="BB52" t="s">
        <v>172</v>
      </c>
      <c r="BC52">
        <f t="shared" si="30"/>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222</v>
      </c>
      <c r="BA53" t="str">
        <f t="shared" si="2"/>
        <v>Reservation_corn_biogas_conv</v>
      </c>
      <c r="BB53" t="s">
        <v>172</v>
      </c>
      <c r="BC53">
        <f t="shared" si="30"/>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1">IF(O54="","0",SUMPRODUCT(($D$54:$D$67=O54)*$K$54:$K$67))</f>
        <v>0</v>
      </c>
      <c r="S54" s="63">
        <f>IF(O54="Traktor",0,(R54*VLOOKUP(O54,Other_tabels!Q5:T13,2,FALSE))/1000)</f>
        <v>0</v>
      </c>
      <c r="AR54" s="81"/>
      <c r="AS54" s="40"/>
      <c r="AZ54">
        <f t="shared" si="1"/>
        <v>222</v>
      </c>
      <c r="BA54" t="str">
        <f t="shared" si="2"/>
        <v>Reservation_corn_biogas_conv</v>
      </c>
      <c r="BB54" t="s">
        <v>172</v>
      </c>
      <c r="BC54">
        <f>$B$36</f>
        <v>0</v>
      </c>
      <c r="BD54" s="81" t="str">
        <f>C36</f>
        <v>Kg</v>
      </c>
      <c r="BE54" s="40">
        <f>O36</f>
        <v>0</v>
      </c>
    </row>
    <row r="55" spans="1:57" x14ac:dyDescent="0.3">
      <c r="A55" s="23" t="s">
        <v>35</v>
      </c>
      <c r="B55" s="49"/>
      <c r="C55" s="24"/>
      <c r="D55" s="16"/>
      <c r="E55" s="16"/>
      <c r="F55" s="10">
        <v>100</v>
      </c>
      <c r="K55" s="63">
        <f t="shared" ref="K55:K67" si="32">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1"/>
        <v>0</v>
      </c>
      <c r="S55" s="63">
        <f>IF(O55="Traktor",0,(R55*VLOOKUP(O55,Other_tabels!Q6:T14,2,FALSE))/1000)</f>
        <v>0</v>
      </c>
      <c r="AS55" s="40"/>
      <c r="AZ55">
        <f t="shared" si="1"/>
        <v>222</v>
      </c>
      <c r="BA55" t="str">
        <f t="shared" si="2"/>
        <v>Reservation_corn_biogas_conv</v>
      </c>
      <c r="BB55" t="s">
        <v>172</v>
      </c>
      <c r="BC55">
        <f t="shared" ref="BC55:BC59" si="33">$B$36</f>
        <v>0</v>
      </c>
      <c r="BD55" t="str">
        <f>$AQ$22</f>
        <v>C g/kg</v>
      </c>
      <c r="BE55" s="40" t="str">
        <f>AQ36</f>
        <v/>
      </c>
    </row>
    <row r="56" spans="1:57" x14ac:dyDescent="0.3">
      <c r="A56" s="23" t="s">
        <v>36</v>
      </c>
      <c r="B56" s="49"/>
      <c r="C56" s="24"/>
      <c r="D56" s="16"/>
      <c r="E56" s="16"/>
      <c r="F56" s="10">
        <v>100</v>
      </c>
      <c r="K56" s="63">
        <f t="shared" si="32"/>
        <v>0</v>
      </c>
      <c r="L56" s="63">
        <f>IF(E56="Diesel",VLOOKUP(D56,Other_tabels!$Q$5:$T$13,2,FALSE)*K56,0)</f>
        <v>0</v>
      </c>
      <c r="O56" s="36" t="str">
        <f>Other_tabels!Q7</f>
        <v>Lastbil 10-20 T</v>
      </c>
      <c r="P56" s="55"/>
      <c r="Q56" s="63" cm="1">
        <f t="array" ref="Q56">SUMPRODUCT(($D$54:$D$67=O56)*$L$54:$L$67)</f>
        <v>0</v>
      </c>
      <c r="R56" s="63">
        <f t="shared" si="31"/>
        <v>0</v>
      </c>
      <c r="S56" s="63">
        <f>IF(O56="Traktor",0,(R56*VLOOKUP(O56,Other_tabels!Q7:T15,2,FALSE))/1000)</f>
        <v>0</v>
      </c>
      <c r="AS56" s="40"/>
      <c r="AZ56">
        <f t="shared" si="1"/>
        <v>222</v>
      </c>
      <c r="BA56" t="str">
        <f t="shared" si="2"/>
        <v>Reservation_corn_biogas_conv</v>
      </c>
      <c r="BB56" t="s">
        <v>172</v>
      </c>
      <c r="BC56">
        <f t="shared" si="33"/>
        <v>0</v>
      </c>
      <c r="BD56" t="str">
        <f>$AR$22</f>
        <v>N g/kg</v>
      </c>
      <c r="BE56" s="40" t="str">
        <f>AR36</f>
        <v/>
      </c>
    </row>
    <row r="57" spans="1:57" x14ac:dyDescent="0.3">
      <c r="A57" s="23" t="s">
        <v>37</v>
      </c>
      <c r="B57" s="49"/>
      <c r="C57" s="24"/>
      <c r="D57" s="16"/>
      <c r="E57" s="16"/>
      <c r="F57" s="10">
        <v>100</v>
      </c>
      <c r="K57" s="63">
        <f t="shared" si="32"/>
        <v>0</v>
      </c>
      <c r="L57" s="63">
        <f>IF(E57="Diesel",VLOOKUP(D57,Other_tabels!$Q$5:$T$13,2,FALSE)*K57,0)</f>
        <v>0</v>
      </c>
      <c r="O57" s="36" t="str">
        <f>Other_tabels!Q8</f>
        <v>Lastbil &lt; 10 T</v>
      </c>
      <c r="P57" s="55"/>
      <c r="Q57" s="63" cm="1">
        <f t="array" ref="Q57">SUMPRODUCT(($D$54:$D$67=O57)*$L$54:$L$67)</f>
        <v>0</v>
      </c>
      <c r="R57" s="63">
        <f t="shared" si="31"/>
        <v>0</v>
      </c>
      <c r="S57" s="63">
        <f>IF(O57="Traktor",0,(R57*VLOOKUP(O57,Other_tabels!Q8:T16,2,FALSE))/1000)</f>
        <v>0</v>
      </c>
      <c r="AR57" s="40"/>
      <c r="AS57" s="40"/>
      <c r="AZ57">
        <f t="shared" si="1"/>
        <v>222</v>
      </c>
      <c r="BA57" t="str">
        <f t="shared" si="2"/>
        <v>Reservation_corn_biogas_conv</v>
      </c>
      <c r="BB57" t="s">
        <v>172</v>
      </c>
      <c r="BC57">
        <f t="shared" si="33"/>
        <v>0</v>
      </c>
      <c r="BD57" s="40" t="str">
        <f>$AS$22</f>
        <v>P g/kg</v>
      </c>
      <c r="BE57" s="40" t="str">
        <f>AS36</f>
        <v/>
      </c>
    </row>
    <row r="58" spans="1:57" x14ac:dyDescent="0.3">
      <c r="A58" s="23" t="s">
        <v>71</v>
      </c>
      <c r="B58" s="49"/>
      <c r="C58" s="24"/>
      <c r="D58" s="16"/>
      <c r="E58" s="16"/>
      <c r="F58" s="10">
        <v>100</v>
      </c>
      <c r="K58" s="63">
        <f t="shared" si="32"/>
        <v>0</v>
      </c>
      <c r="L58" s="63">
        <f>IF(E58="Diesel",VLOOKUP(D58,Other_tabels!$Q$5:$T$13,2,FALSE)*K58,0)</f>
        <v>0</v>
      </c>
      <c r="O58" s="36" t="str">
        <f>Other_tabels!Q9</f>
        <v>Fragttog Europa</v>
      </c>
      <c r="P58" s="55"/>
      <c r="Q58" s="63" cm="1">
        <f t="array" ref="Q58">SUMPRODUCT(($D$54:$D$67=O58)*$L$54:$L$67)</f>
        <v>0</v>
      </c>
      <c r="R58" s="63">
        <f t="shared" si="31"/>
        <v>0</v>
      </c>
      <c r="S58" s="63">
        <f>IF(O58="Traktor",0,(R58*VLOOKUP(O58,Other_tabels!Q9:T17,2,FALSE))/1000)</f>
        <v>0</v>
      </c>
      <c r="AS58" s="40"/>
      <c r="AZ58">
        <f t="shared" si="1"/>
        <v>222</v>
      </c>
      <c r="BA58" t="str">
        <f t="shared" si="2"/>
        <v>Reservation_corn_biogas_conv</v>
      </c>
      <c r="BB58" t="s">
        <v>172</v>
      </c>
      <c r="BC58">
        <f t="shared" si="33"/>
        <v>0</v>
      </c>
      <c r="BD58" t="str">
        <f>$AT$22</f>
        <v>K g/kg</v>
      </c>
      <c r="BE58" s="40" t="str">
        <f>AT36</f>
        <v/>
      </c>
    </row>
    <row r="59" spans="1:57" x14ac:dyDescent="0.3">
      <c r="A59" s="23" t="s">
        <v>72</v>
      </c>
      <c r="B59" s="49"/>
      <c r="C59" s="24"/>
      <c r="D59" s="16"/>
      <c r="E59" s="16"/>
      <c r="F59" s="10">
        <v>100</v>
      </c>
      <c r="K59" s="63">
        <f t="shared" si="32"/>
        <v>0</v>
      </c>
      <c r="L59" s="63">
        <f>IF(E59="Diesel",VLOOKUP(D59,Other_tabels!$Q$5:$T$13,2,FALSE)*K59,0)</f>
        <v>0</v>
      </c>
      <c r="O59" s="36" t="str">
        <f>Other_tabels!Q10</f>
        <v>Skib Oversøisk</v>
      </c>
      <c r="P59" s="55"/>
      <c r="Q59" s="63" cm="1">
        <f t="array" ref="Q59">SUMPRODUCT(($D$54:$D$67=O59)*$L$54:$L$67)</f>
        <v>0</v>
      </c>
      <c r="R59" s="63">
        <f t="shared" si="31"/>
        <v>0</v>
      </c>
      <c r="S59" s="63">
        <f>IF(O59="Traktor",0,(R59*VLOOKUP(O59,Other_tabels!Q10:T18,2,FALSE))/1000)</f>
        <v>0</v>
      </c>
      <c r="AS59" s="40"/>
      <c r="AZ59">
        <f t="shared" si="1"/>
        <v>222</v>
      </c>
      <c r="BA59" t="str">
        <f t="shared" si="2"/>
        <v>Reservation_corn_biogas_conv</v>
      </c>
      <c r="BB59" t="s">
        <v>172</v>
      </c>
      <c r="BC59">
        <f t="shared" si="33"/>
        <v>0</v>
      </c>
      <c r="BD59" t="str">
        <f>$AU$22</f>
        <v>BE MJ/kg</v>
      </c>
      <c r="BE59" s="40" t="str">
        <f>AU36</f>
        <v/>
      </c>
    </row>
    <row r="60" spans="1:57" x14ac:dyDescent="0.3">
      <c r="A60" s="23" t="s">
        <v>38</v>
      </c>
      <c r="B60" s="49"/>
      <c r="C60" s="24"/>
      <c r="D60" s="16"/>
      <c r="E60" s="16"/>
      <c r="F60" s="10">
        <v>100</v>
      </c>
      <c r="K60" s="63">
        <f t="shared" si="32"/>
        <v>0</v>
      </c>
      <c r="L60" s="63">
        <f>IF(E60="Diesel",VLOOKUP(D60,Other_tabels!$Q$5:$T$13,2,FALSE)*K60,0)</f>
        <v>0</v>
      </c>
      <c r="O60" s="36" t="str">
        <f>Other_tabels!Q11</f>
        <v>Skib Indlandsk</v>
      </c>
      <c r="P60" s="55"/>
      <c r="Q60" s="63" cm="1">
        <f t="array" ref="Q60">SUMPRODUCT(($D$54:$D$67=O60)*$L$54:$L$67)</f>
        <v>0</v>
      </c>
      <c r="R60" s="63">
        <f t="shared" si="31"/>
        <v>0</v>
      </c>
      <c r="S60" s="63">
        <f>IF(O60="Traktor",0,(R60*VLOOKUP(O60,Other_tabels!Q11:T19,2,FALSE))/1000)</f>
        <v>0</v>
      </c>
      <c r="AR60" s="81"/>
      <c r="AS60" s="40"/>
      <c r="AZ60">
        <f t="shared" si="1"/>
        <v>222</v>
      </c>
      <c r="BA60" t="str">
        <f t="shared" si="2"/>
        <v>Reservation_corn_biogas_conv</v>
      </c>
      <c r="BB60" t="s">
        <v>172</v>
      </c>
      <c r="BC60">
        <f>$B$37</f>
        <v>0</v>
      </c>
      <c r="BD60" s="81" t="str">
        <f>C37</f>
        <v>Kg</v>
      </c>
      <c r="BE60" s="40">
        <f>O37</f>
        <v>0</v>
      </c>
    </row>
    <row r="61" spans="1:57" x14ac:dyDescent="0.3">
      <c r="A61" s="23" t="s">
        <v>39</v>
      </c>
      <c r="B61" s="49"/>
      <c r="C61" s="24"/>
      <c r="D61" s="16"/>
      <c r="E61" s="16"/>
      <c r="F61" s="10">
        <v>100</v>
      </c>
      <c r="K61" s="63">
        <f t="shared" si="32"/>
        <v>0</v>
      </c>
      <c r="L61" s="63">
        <f>IF(E61="Diesel",VLOOKUP(D61,Other_tabels!$Q$5:$T$13,2,FALSE)*K61,0)</f>
        <v>0</v>
      </c>
      <c r="O61" s="36" t="str">
        <f>Other_tabels!Q12</f>
        <v>Skib Europa</v>
      </c>
      <c r="P61" s="55"/>
      <c r="Q61" s="63" cm="1">
        <f t="array" ref="Q61">SUMPRODUCT(($D$54:$D$67=O61)*$L$54:$L$67)</f>
        <v>0</v>
      </c>
      <c r="R61" s="63">
        <f t="shared" si="31"/>
        <v>0</v>
      </c>
      <c r="S61" s="63">
        <f>IF(O61="Traktor",0,(R61*VLOOKUP(O61,Other_tabels!Q12:T20,2,FALSE))/1000)</f>
        <v>0</v>
      </c>
      <c r="AS61" s="40"/>
      <c r="AZ61">
        <f t="shared" si="1"/>
        <v>222</v>
      </c>
      <c r="BA61" t="str">
        <f t="shared" si="2"/>
        <v>Reservation_corn_biogas_conv</v>
      </c>
      <c r="BB61" t="s">
        <v>172</v>
      </c>
      <c r="BC61">
        <f t="shared" ref="BC61:BC65" si="34">$B$37</f>
        <v>0</v>
      </c>
      <c r="BD61" t="str">
        <f>$AQ$22</f>
        <v>C g/kg</v>
      </c>
      <c r="BE61" s="40" t="str">
        <f>AQ37</f>
        <v/>
      </c>
    </row>
    <row r="62" spans="1:57" x14ac:dyDescent="0.3">
      <c r="A62" s="23" t="s">
        <v>40</v>
      </c>
      <c r="B62" s="49"/>
      <c r="C62" s="24"/>
      <c r="D62" s="16"/>
      <c r="E62" s="16"/>
      <c r="F62" s="10">
        <v>100</v>
      </c>
      <c r="K62" s="63">
        <f t="shared" si="32"/>
        <v>0</v>
      </c>
      <c r="L62" s="63">
        <f>IF(E62="Diesel",VLOOKUP(D62,Other_tabels!$Q$5:$T$13,2,FALSE)*K62,0)</f>
        <v>0</v>
      </c>
      <c r="O62" s="36">
        <f>Other_tabels!Q13</f>
        <v>0</v>
      </c>
      <c r="P62" s="55"/>
      <c r="Q62" s="63" cm="1">
        <f t="array" ref="Q62">SUMPRODUCT(($D$54:$D$67=O62)*$L$54:$L$67)</f>
        <v>0</v>
      </c>
      <c r="R62" s="63">
        <f t="shared" si="31"/>
        <v>0</v>
      </c>
      <c r="S62" s="63">
        <f>IF(O62="Traktor",0,(R62*VLOOKUP(O62,Other_tabels!Q13:T21,2,FALSE))/1000)</f>
        <v>0</v>
      </c>
      <c r="AS62" s="40"/>
      <c r="AZ62">
        <f t="shared" si="1"/>
        <v>222</v>
      </c>
      <c r="BA62" t="str">
        <f t="shared" si="2"/>
        <v>Reservation_corn_biogas_conv</v>
      </c>
      <c r="BB62" t="s">
        <v>172</v>
      </c>
      <c r="BC62">
        <f t="shared" si="34"/>
        <v>0</v>
      </c>
      <c r="BD62" t="str">
        <f>$AR$22</f>
        <v>N g/kg</v>
      </c>
      <c r="BE62" s="40" t="str">
        <f>AR37</f>
        <v/>
      </c>
    </row>
    <row r="63" spans="1:57" x14ac:dyDescent="0.3">
      <c r="A63" s="23" t="s">
        <v>79</v>
      </c>
      <c r="B63" s="49"/>
      <c r="C63" s="24"/>
      <c r="D63" s="16"/>
      <c r="E63" s="16"/>
      <c r="F63" s="10">
        <v>100</v>
      </c>
      <c r="K63" s="63">
        <f t="shared" si="32"/>
        <v>0</v>
      </c>
      <c r="L63" s="63">
        <f>IF(E63="Diesel",VLOOKUP(D63,Other_tabels!$Q$5:$T$13,2,FALSE)*K63,0)</f>
        <v>0</v>
      </c>
      <c r="O63" s="74" t="s">
        <v>54</v>
      </c>
      <c r="P63" s="56"/>
      <c r="Q63" s="73">
        <f>SUM(Q54:Q62)</f>
        <v>0</v>
      </c>
      <c r="R63" s="72"/>
      <c r="S63" s="73">
        <f t="shared" ref="S63" si="35">SUM(S54:S62)</f>
        <v>0</v>
      </c>
      <c r="AR63" s="40"/>
      <c r="AS63" s="40"/>
      <c r="AZ63">
        <f t="shared" si="1"/>
        <v>222</v>
      </c>
      <c r="BA63" t="str">
        <f t="shared" si="2"/>
        <v>Reservation_corn_biogas_conv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222</v>
      </c>
      <c r="BA64" t="str">
        <f t="shared" si="2"/>
        <v>Reservation_corn_biogas_conv</v>
      </c>
      <c r="BB64" t="s">
        <v>172</v>
      </c>
      <c r="BC64">
        <f t="shared" si="34"/>
        <v>0</v>
      </c>
      <c r="BD64" t="str">
        <f>$AT$22</f>
        <v>K g/kg</v>
      </c>
      <c r="BE64" s="40" t="str">
        <f>AT37</f>
        <v/>
      </c>
    </row>
    <row r="65" spans="1:57" x14ac:dyDescent="0.3">
      <c r="A65" s="23" t="s">
        <v>81</v>
      </c>
      <c r="B65" s="49"/>
      <c r="C65" s="24"/>
      <c r="D65" s="16"/>
      <c r="E65" s="16"/>
      <c r="F65" s="10">
        <v>100</v>
      </c>
      <c r="K65" s="63">
        <f t="shared" si="32"/>
        <v>0</v>
      </c>
      <c r="L65" s="63">
        <f>IF(E65="Diesel",VLOOKUP(D65,Other_tabels!$Q$5:$T$13,2,FALSE)*K65,0)</f>
        <v>0</v>
      </c>
      <c r="AS65" s="40"/>
      <c r="AZ65">
        <f t="shared" si="1"/>
        <v>222</v>
      </c>
      <c r="BA65" t="str">
        <f t="shared" si="2"/>
        <v>Reservation_corn_biogas_conv</v>
      </c>
      <c r="BB65" t="s">
        <v>172</v>
      </c>
      <c r="BC65">
        <f t="shared" si="34"/>
        <v>0</v>
      </c>
      <c r="BD65" t="str">
        <f>$AU$22</f>
        <v>BE MJ/kg</v>
      </c>
      <c r="BE65" s="40" t="str">
        <f>AU37</f>
        <v/>
      </c>
    </row>
    <row r="66" spans="1:57" x14ac:dyDescent="0.3">
      <c r="A66" s="23" t="s">
        <v>82</v>
      </c>
      <c r="B66" s="49"/>
      <c r="C66" s="24"/>
      <c r="D66" s="16"/>
      <c r="E66" s="16"/>
      <c r="F66" s="10">
        <v>100</v>
      </c>
      <c r="K66" s="63">
        <f t="shared" si="32"/>
        <v>0</v>
      </c>
      <c r="L66" s="63">
        <f>IF(E66="Diesel",VLOOKUP(D66,Other_tabels!$Q$5:$T$13,2,FALSE)*K66,0)</f>
        <v>0</v>
      </c>
      <c r="AS66" s="81"/>
      <c r="AZ66">
        <f t="shared" si="1"/>
        <v>222</v>
      </c>
      <c r="BA66" t="str">
        <f t="shared" si="2"/>
        <v>Reservation_corn_biogas_conv</v>
      </c>
      <c r="BB66" t="s">
        <v>172</v>
      </c>
      <c r="BC66">
        <f>$B$38</f>
        <v>0</v>
      </c>
      <c r="BD66" t="str">
        <f>C38</f>
        <v>Kg</v>
      </c>
      <c r="BE66" s="81">
        <f>O38</f>
        <v>0</v>
      </c>
    </row>
    <row r="67" spans="1:57" x14ac:dyDescent="0.3">
      <c r="A67" s="23" t="s">
        <v>83</v>
      </c>
      <c r="B67" s="49"/>
      <c r="C67" s="24"/>
      <c r="D67" s="16"/>
      <c r="E67" s="16"/>
      <c r="F67" s="10">
        <v>100</v>
      </c>
      <c r="K67" s="63">
        <f t="shared" si="32"/>
        <v>0</v>
      </c>
      <c r="L67" s="63">
        <f>IF(E67="Diesel",VLOOKUP(D67,Other_tabels!$Q$5:$T$13,2,FALSE)*K67,0)</f>
        <v>0</v>
      </c>
      <c r="AS67" s="40"/>
      <c r="AZ67">
        <f t="shared" si="1"/>
        <v>222</v>
      </c>
      <c r="BA67" t="str">
        <f t="shared" si="2"/>
        <v>Reservation_corn_biogas_conv</v>
      </c>
      <c r="BB67" t="s">
        <v>172</v>
      </c>
      <c r="BC67">
        <f t="shared" ref="BC67:BC70" si="36">$B$38</f>
        <v>0</v>
      </c>
      <c r="BD67" t="str">
        <f>$AQ$22</f>
        <v>C g/kg</v>
      </c>
      <c r="BE67" s="40" t="str">
        <f>AQ38</f>
        <v/>
      </c>
    </row>
    <row r="68" spans="1:57" ht="17.399999999999999" x14ac:dyDescent="0.3">
      <c r="A68" s="31"/>
      <c r="B68" s="31"/>
      <c r="C68" s="30"/>
      <c r="D68" s="30"/>
      <c r="O68" s="37" t="s">
        <v>101</v>
      </c>
      <c r="P68" s="70"/>
      <c r="AS68" s="40"/>
      <c r="AZ68">
        <f t="shared" si="1"/>
        <v>222</v>
      </c>
      <c r="BA68" t="str">
        <f t="shared" si="2"/>
        <v>Reservation_corn_biogas_conv</v>
      </c>
      <c r="BB68" t="s">
        <v>172</v>
      </c>
      <c r="BC68">
        <f t="shared" si="36"/>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222</v>
      </c>
      <c r="BA69" t="str">
        <f t="shared" si="2"/>
        <v>Reservation_corn_biogas_conv</v>
      </c>
      <c r="BB69" t="s">
        <v>172</v>
      </c>
      <c r="BC69">
        <f t="shared" si="36"/>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7">B70</f>
        <v>0</v>
      </c>
      <c r="P70" s="55"/>
      <c r="Q70" s="63">
        <f>IF(D70="",0,VLOOKUP(O70,$B$12:$D$18,3,FALSE)*D70*(F70/100))</f>
        <v>0</v>
      </c>
      <c r="R70" s="63">
        <f>IF(E70="",0,VLOOKUP(O70,$B$12:$D$18,3,FALSE)*E70*(F70/100))</f>
        <v>0</v>
      </c>
      <c r="AS70" s="40"/>
      <c r="AZ70">
        <f t="shared" si="1"/>
        <v>222</v>
      </c>
      <c r="BA70" t="str">
        <f t="shared" si="2"/>
        <v>Reservation_corn_biogas_conv</v>
      </c>
      <c r="BB70" t="s">
        <v>172</v>
      </c>
      <c r="BC70">
        <f t="shared" si="36"/>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7"/>
        <v>0</v>
      </c>
      <c r="P71" s="55"/>
      <c r="Q71" s="63">
        <f t="shared" ref="Q71:Q78" si="38">IF(D71="",0,VLOOKUP(O71,$B$12:$D$18,3,FALSE)*D71*(F71/100))</f>
        <v>0</v>
      </c>
      <c r="R71" s="63">
        <f t="shared" ref="R71:R78" si="39">IF(E71="",0,VLOOKUP(O71,$B$12:$D$18,3,FALSE)*E71*(F71/100))</f>
        <v>0</v>
      </c>
      <c r="AS71" s="40"/>
      <c r="AZ71">
        <f t="shared" si="1"/>
        <v>222</v>
      </c>
      <c r="BA71" t="str">
        <f t="shared" si="2"/>
        <v>Reservation_corn_biogas_conv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7"/>
        <v>0</v>
      </c>
      <c r="P72" s="55"/>
      <c r="Q72" s="63">
        <f t="shared" si="38"/>
        <v>0</v>
      </c>
      <c r="R72" s="63">
        <f t="shared" si="39"/>
        <v>0</v>
      </c>
      <c r="AS72" s="59"/>
      <c r="AZ72">
        <f t="shared" si="1"/>
        <v>222</v>
      </c>
      <c r="BA72" t="str">
        <f t="shared" si="2"/>
        <v>Reservation_corn_biogas_conv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7"/>
        <v>0</v>
      </c>
      <c r="P73" s="55"/>
      <c r="Q73" s="63">
        <f t="shared" si="38"/>
        <v>0</v>
      </c>
      <c r="R73" s="63">
        <f t="shared" si="39"/>
        <v>0</v>
      </c>
      <c r="AS73" s="59"/>
      <c r="AZ73">
        <f t="shared" si="1"/>
        <v>222</v>
      </c>
      <c r="BA73" t="str">
        <f t="shared" si="2"/>
        <v>Reservation_corn_biogas_conv</v>
      </c>
      <c r="BB73" t="s">
        <v>125</v>
      </c>
      <c r="BC73" t="str">
        <f t="shared" ref="BC73:BC77" si="40">$B$39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7"/>
        <v>0</v>
      </c>
      <c r="P74" s="55"/>
      <c r="Q74" s="63">
        <f t="shared" si="38"/>
        <v>0</v>
      </c>
      <c r="R74" s="63">
        <f t="shared" si="39"/>
        <v>0</v>
      </c>
      <c r="AS74" s="59"/>
      <c r="AZ74">
        <f t="shared" si="1"/>
        <v>222</v>
      </c>
      <c r="BA74" t="str">
        <f t="shared" si="2"/>
        <v>Reservation_corn_biogas_conv</v>
      </c>
      <c r="BB74" t="s">
        <v>125</v>
      </c>
      <c r="BC74" t="str">
        <f t="shared" si="40"/>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7"/>
        <v>0</v>
      </c>
      <c r="P75" s="55"/>
      <c r="Q75" s="63">
        <f t="shared" si="38"/>
        <v>0</v>
      </c>
      <c r="R75" s="63">
        <f t="shared" si="39"/>
        <v>0</v>
      </c>
      <c r="AS75" s="59"/>
      <c r="AZ75">
        <f t="shared" si="1"/>
        <v>222</v>
      </c>
      <c r="BA75" t="str">
        <f t="shared" si="2"/>
        <v>Reservation_corn_biogas_conv</v>
      </c>
      <c r="BB75" t="s">
        <v>125</v>
      </c>
      <c r="BC75" t="str">
        <f t="shared" si="40"/>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7"/>
        <v>0</v>
      </c>
      <c r="P76" s="55"/>
      <c r="Q76" s="63">
        <f t="shared" si="38"/>
        <v>0</v>
      </c>
      <c r="R76" s="63">
        <f t="shared" si="39"/>
        <v>0</v>
      </c>
      <c r="AS76" s="59"/>
      <c r="AZ76">
        <f t="shared" si="1"/>
        <v>222</v>
      </c>
      <c r="BA76" t="str">
        <f t="shared" si="2"/>
        <v>Reservation_corn_biogas_conv</v>
      </c>
      <c r="BB76" t="s">
        <v>125</v>
      </c>
      <c r="BC76" t="str">
        <f t="shared" si="40"/>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7"/>
        <v>0</v>
      </c>
      <c r="P77" s="55"/>
      <c r="Q77" s="63">
        <f t="shared" si="38"/>
        <v>0</v>
      </c>
      <c r="R77" s="63">
        <f t="shared" si="39"/>
        <v>0</v>
      </c>
      <c r="AS77" s="59"/>
      <c r="AZ77">
        <f t="shared" si="1"/>
        <v>222</v>
      </c>
      <c r="BA77" t="str">
        <f t="shared" si="2"/>
        <v>Reservation_corn_biogas_conv</v>
      </c>
      <c r="BB77" t="s">
        <v>125</v>
      </c>
      <c r="BC77" t="str">
        <f t="shared" si="40"/>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7"/>
        <v>0</v>
      </c>
      <c r="P78" s="55"/>
      <c r="Q78" s="63">
        <f t="shared" si="38"/>
        <v>0</v>
      </c>
      <c r="R78" s="63">
        <f t="shared" si="39"/>
        <v>0</v>
      </c>
      <c r="AS78" s="59"/>
      <c r="AZ78">
        <f t="shared" si="1"/>
        <v>222</v>
      </c>
      <c r="BA78" t="str">
        <f t="shared" si="2"/>
        <v>Reservation_corn_biogas_conv</v>
      </c>
      <c r="BB78" t="s">
        <v>162</v>
      </c>
      <c r="BC78" t="s">
        <v>162</v>
      </c>
      <c r="BD78" t="str">
        <f>I42</f>
        <v>Heat (MJ)</v>
      </c>
      <c r="BE78" s="59">
        <f>I50</f>
        <v>0</v>
      </c>
    </row>
    <row r="79" spans="1:57" x14ac:dyDescent="0.3">
      <c r="O79" s="74" t="s">
        <v>54</v>
      </c>
      <c r="P79" s="56"/>
      <c r="Q79" s="73">
        <f>SUM(Q70:Q78)</f>
        <v>0</v>
      </c>
      <c r="R79" s="73">
        <f>SUM(R70:R78)</f>
        <v>0</v>
      </c>
      <c r="AS79" s="59"/>
      <c r="AZ79">
        <f t="shared" si="1"/>
        <v>222</v>
      </c>
      <c r="BA79" t="str">
        <f t="shared" si="2"/>
        <v>Reservation_corn_biogas_conv</v>
      </c>
      <c r="BB79" t="s">
        <v>162</v>
      </c>
      <c r="BC79" t="s">
        <v>162</v>
      </c>
      <c r="BD79" t="str">
        <f>H42</f>
        <v>EL (KWh)</v>
      </c>
      <c r="BE79" s="59">
        <f>H50</f>
        <v>0</v>
      </c>
    </row>
    <row r="80" spans="1:57" x14ac:dyDescent="0.3">
      <c r="O80" s="35"/>
      <c r="P80" s="35"/>
      <c r="Q80" s="57"/>
      <c r="R80" s="57"/>
      <c r="S80" s="57"/>
      <c r="AS80" s="59"/>
      <c r="AZ80">
        <f t="shared" si="1"/>
        <v>222</v>
      </c>
      <c r="BA80" t="str">
        <f t="shared" si="2"/>
        <v>Reservation_corn_biogas_conv</v>
      </c>
      <c r="BB80" t="str">
        <f>$A$53</f>
        <v>Transport</v>
      </c>
      <c r="BC80" t="str">
        <f>BB80</f>
        <v>Transport</v>
      </c>
      <c r="BD80" t="str">
        <f>Q53</f>
        <v>Diesel (L)</v>
      </c>
      <c r="BE80" s="59">
        <f>Q63</f>
        <v>0</v>
      </c>
    </row>
    <row r="81" spans="1:57" ht="17.399999999999999" x14ac:dyDescent="0.3">
      <c r="O81" s="37" t="s">
        <v>103</v>
      </c>
      <c r="P81" s="37"/>
      <c r="Q81" s="7" t="s">
        <v>169</v>
      </c>
      <c r="AZ81">
        <f t="shared" si="1"/>
        <v>222</v>
      </c>
      <c r="BA81" t="str">
        <f t="shared" si="2"/>
        <v>Reservation_corn_biogas_conv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222</v>
      </c>
      <c r="BA82" t="str">
        <f t="shared" si="2"/>
        <v>Reservation_corn_biogas_conv</v>
      </c>
      <c r="BB82" t="s">
        <v>164</v>
      </c>
      <c r="BC82" t="s">
        <v>164</v>
      </c>
      <c r="BD82" t="str">
        <f>Q69</f>
        <v>EL (KWh)</v>
      </c>
      <c r="BE82" s="59">
        <f>Q79</f>
        <v>0</v>
      </c>
    </row>
    <row r="83" spans="1:57" x14ac:dyDescent="0.3">
      <c r="A83" s="23" t="s">
        <v>92</v>
      </c>
      <c r="B83" s="49"/>
      <c r="C83" s="24"/>
      <c r="D83" s="16"/>
      <c r="E83" s="16"/>
      <c r="O83" s="36">
        <f t="shared" ref="O83:O91" si="41">B83</f>
        <v>0</v>
      </c>
      <c r="P83" s="71"/>
      <c r="Q83" s="63">
        <f t="shared" ref="Q83:Q91" si="42">IF(C83="",0,VLOOKUP(O83,$B$12:$D$18,3,FALSE)*C83)</f>
        <v>0</v>
      </c>
      <c r="R83" s="63">
        <f t="shared" ref="R83:R91" si="43">IF(D83="",0,VLOOKUP(O83,$B$12:$D$18,3,FALSE)*D83)</f>
        <v>0</v>
      </c>
      <c r="S83" s="63">
        <f>IF(E83="",0,VLOOKUP(O83,$B$12:$D$18,3,FALSE)*E83)</f>
        <v>0</v>
      </c>
      <c r="AZ83">
        <f t="shared" si="1"/>
        <v>222</v>
      </c>
      <c r="BA83" t="str">
        <f t="shared" si="2"/>
        <v>Reservation_corn_biogas_conv</v>
      </c>
      <c r="BB83" t="s">
        <v>164</v>
      </c>
      <c r="BC83" t="s">
        <v>164</v>
      </c>
      <c r="BD83" t="str">
        <f>R69</f>
        <v>Diesel (L)</v>
      </c>
      <c r="BE83" s="59">
        <f>R79</f>
        <v>0</v>
      </c>
    </row>
    <row r="84" spans="1:57" x14ac:dyDescent="0.3">
      <c r="A84" s="23" t="s">
        <v>93</v>
      </c>
      <c r="B84" s="49"/>
      <c r="C84" s="24"/>
      <c r="D84" s="16"/>
      <c r="E84" s="16"/>
      <c r="O84" s="36">
        <f t="shared" si="41"/>
        <v>0</v>
      </c>
      <c r="P84" s="55"/>
      <c r="Q84" s="63">
        <f t="shared" si="42"/>
        <v>0</v>
      </c>
      <c r="R84" s="63">
        <f t="shared" si="43"/>
        <v>0</v>
      </c>
      <c r="S84" s="63">
        <f t="shared" ref="S84:S91" si="44">IF(E84="",0,VLOOKUP(O84,$B$12:$D$18,3,FALSE)*E84)</f>
        <v>0</v>
      </c>
      <c r="AZ84">
        <f t="shared" si="1"/>
        <v>222</v>
      </c>
      <c r="BA84" t="str">
        <f t="shared" si="2"/>
        <v>Reservation_corn_biogas_conv</v>
      </c>
      <c r="BB84" t="s">
        <v>165</v>
      </c>
      <c r="BC84" t="s">
        <v>165</v>
      </c>
      <c r="BD84" t="str">
        <f>Q82</f>
        <v>Heat (MJ)</v>
      </c>
      <c r="BE84" s="59">
        <f>Q92</f>
        <v>0</v>
      </c>
    </row>
    <row r="85" spans="1:57" x14ac:dyDescent="0.3">
      <c r="A85" s="23" t="s">
        <v>94</v>
      </c>
      <c r="B85" s="49"/>
      <c r="C85" s="24"/>
      <c r="D85" s="16"/>
      <c r="E85" s="16"/>
      <c r="O85" s="36">
        <f t="shared" si="41"/>
        <v>0</v>
      </c>
      <c r="P85" s="55"/>
      <c r="Q85" s="63">
        <f t="shared" si="42"/>
        <v>0</v>
      </c>
      <c r="R85" s="63">
        <f t="shared" si="43"/>
        <v>0</v>
      </c>
      <c r="S85" s="63">
        <f t="shared" si="44"/>
        <v>0</v>
      </c>
      <c r="AZ85">
        <f t="shared" si="1"/>
        <v>222</v>
      </c>
      <c r="BA85" t="str">
        <f t="shared" si="2"/>
        <v>Reservation_corn_biogas_conv</v>
      </c>
      <c r="BB85" t="s">
        <v>165</v>
      </c>
      <c r="BC85" t="s">
        <v>165</v>
      </c>
      <c r="BD85" t="str">
        <f>R82</f>
        <v>EL (KWh)</v>
      </c>
      <c r="BE85" s="59">
        <f>R92</f>
        <v>0</v>
      </c>
    </row>
    <row r="86" spans="1:57" x14ac:dyDescent="0.3">
      <c r="A86" s="23" t="s">
        <v>95</v>
      </c>
      <c r="B86" s="49"/>
      <c r="C86" s="24"/>
      <c r="D86" s="16"/>
      <c r="E86" s="16"/>
      <c r="O86" s="36">
        <f t="shared" si="41"/>
        <v>0</v>
      </c>
      <c r="P86" s="55"/>
      <c r="Q86" s="63">
        <f t="shared" si="42"/>
        <v>0</v>
      </c>
      <c r="R86" s="63">
        <f t="shared" si="43"/>
        <v>0</v>
      </c>
      <c r="S86" s="63">
        <f t="shared" si="44"/>
        <v>0</v>
      </c>
      <c r="AZ86">
        <f t="shared" ref="AZ86:AZ100" si="45">$BC$20</f>
        <v>222</v>
      </c>
      <c r="BA86" t="str">
        <f t="shared" ref="BA86:BA100" si="46">$BC$21</f>
        <v>Reservation_corn_biogas_conv</v>
      </c>
      <c r="BB86" t="s">
        <v>165</v>
      </c>
      <c r="BC86" t="s">
        <v>165</v>
      </c>
      <c r="BD86" t="str">
        <f>S82</f>
        <v>Diesel (L)</v>
      </c>
      <c r="BE86" s="59">
        <f>S92</f>
        <v>0</v>
      </c>
    </row>
    <row r="87" spans="1:57" x14ac:dyDescent="0.3">
      <c r="A87" s="23" t="s">
        <v>96</v>
      </c>
      <c r="B87" s="49"/>
      <c r="C87" s="24"/>
      <c r="D87" s="16"/>
      <c r="E87" s="16"/>
      <c r="O87" s="36">
        <f t="shared" si="41"/>
        <v>0</v>
      </c>
      <c r="P87" s="55"/>
      <c r="Q87" s="63">
        <f t="shared" si="42"/>
        <v>0</v>
      </c>
      <c r="R87" s="63">
        <f t="shared" si="43"/>
        <v>0</v>
      </c>
      <c r="S87" s="63">
        <f t="shared" si="44"/>
        <v>0</v>
      </c>
      <c r="AZ87">
        <f t="shared" si="45"/>
        <v>222</v>
      </c>
      <c r="BA87" t="str">
        <f t="shared" si="46"/>
        <v>Reservation_corn_biogas_conv</v>
      </c>
      <c r="BB87" t="s">
        <v>170</v>
      </c>
      <c r="BC87" t="s">
        <v>170</v>
      </c>
      <c r="BD87" t="str">
        <f>D94</f>
        <v>EL (KWh)</v>
      </c>
      <c r="BE87">
        <f>D104</f>
        <v>0</v>
      </c>
    </row>
    <row r="88" spans="1:57" x14ac:dyDescent="0.3">
      <c r="A88" s="23" t="s">
        <v>97</v>
      </c>
      <c r="B88" s="49"/>
      <c r="C88" s="24"/>
      <c r="D88" s="16"/>
      <c r="E88" s="16"/>
      <c r="O88" s="36">
        <f t="shared" si="41"/>
        <v>0</v>
      </c>
      <c r="P88" s="55"/>
      <c r="Q88" s="63">
        <f t="shared" si="42"/>
        <v>0</v>
      </c>
      <c r="R88" s="63">
        <f t="shared" si="43"/>
        <v>0</v>
      </c>
      <c r="S88" s="63">
        <f t="shared" si="44"/>
        <v>0</v>
      </c>
      <c r="AZ88">
        <f t="shared" si="45"/>
        <v>222</v>
      </c>
      <c r="BA88" t="str">
        <f t="shared" si="46"/>
        <v>Reservation_corn_biogas_conv</v>
      </c>
      <c r="BB88" t="s">
        <v>170</v>
      </c>
      <c r="BC88" t="s">
        <v>170</v>
      </c>
      <c r="BD88" t="str">
        <f>S82</f>
        <v>Diesel (L)</v>
      </c>
      <c r="BE88">
        <f>E104</f>
        <v>0</v>
      </c>
    </row>
    <row r="89" spans="1:57" x14ac:dyDescent="0.3">
      <c r="A89" s="23" t="s">
        <v>98</v>
      </c>
      <c r="B89" s="49"/>
      <c r="C89" s="24"/>
      <c r="D89" s="16"/>
      <c r="E89" s="16"/>
      <c r="O89" s="36">
        <f t="shared" si="41"/>
        <v>0</v>
      </c>
      <c r="P89" s="55"/>
      <c r="Q89" s="63">
        <f t="shared" si="42"/>
        <v>0</v>
      </c>
      <c r="R89" s="63">
        <f t="shared" si="43"/>
        <v>0</v>
      </c>
      <c r="S89" s="63">
        <f t="shared" si="44"/>
        <v>0</v>
      </c>
      <c r="AZ89">
        <f t="shared" si="45"/>
        <v>222</v>
      </c>
      <c r="BA89" t="str">
        <f t="shared" si="46"/>
        <v>Reservation_corn_biogas_conv</v>
      </c>
      <c r="BB89" t="s">
        <v>208</v>
      </c>
      <c r="BC89" t="str">
        <f>S38</f>
        <v>C_Diffust</v>
      </c>
      <c r="BD89" t="s">
        <v>209</v>
      </c>
      <c r="BE89">
        <f>S39</f>
        <v>0</v>
      </c>
    </row>
    <row r="90" spans="1:57" x14ac:dyDescent="0.3">
      <c r="A90" s="23" t="s">
        <v>99</v>
      </c>
      <c r="B90" s="49"/>
      <c r="C90" s="24"/>
      <c r="D90" s="16"/>
      <c r="E90" s="16"/>
      <c r="O90" s="36">
        <f t="shared" si="41"/>
        <v>0</v>
      </c>
      <c r="P90" s="55"/>
      <c r="Q90" s="63">
        <f t="shared" si="42"/>
        <v>0</v>
      </c>
      <c r="R90" s="63">
        <f t="shared" si="43"/>
        <v>0</v>
      </c>
      <c r="S90" s="63">
        <f t="shared" si="44"/>
        <v>0</v>
      </c>
      <c r="AZ90">
        <f t="shared" si="45"/>
        <v>222</v>
      </c>
      <c r="BA90" t="str">
        <f t="shared" si="46"/>
        <v>Reservation_corn_biogas_conv</v>
      </c>
      <c r="BB90" t="s">
        <v>208</v>
      </c>
      <c r="BC90" t="str">
        <f>T38</f>
        <v>C_CO2_klima</v>
      </c>
      <c r="BD90" t="s">
        <v>209</v>
      </c>
      <c r="BE90">
        <f>T39</f>
        <v>0</v>
      </c>
    </row>
    <row r="91" spans="1:57" x14ac:dyDescent="0.3">
      <c r="A91" s="23" t="s">
        <v>100</v>
      </c>
      <c r="B91" s="49"/>
      <c r="C91" s="24"/>
      <c r="D91" s="16"/>
      <c r="E91" s="16"/>
      <c r="O91" s="36">
        <f t="shared" si="41"/>
        <v>0</v>
      </c>
      <c r="P91" s="55"/>
      <c r="Q91" s="63">
        <f t="shared" si="42"/>
        <v>0</v>
      </c>
      <c r="R91" s="63">
        <f t="shared" si="43"/>
        <v>0</v>
      </c>
      <c r="S91" s="63">
        <f t="shared" si="44"/>
        <v>0</v>
      </c>
      <c r="AZ91">
        <f t="shared" si="45"/>
        <v>222</v>
      </c>
      <c r="BA91" t="str">
        <f t="shared" si="46"/>
        <v>Reservation_corn_biogas_conv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5"/>
        <v>222</v>
      </c>
      <c r="BA92" t="str">
        <f t="shared" si="46"/>
        <v>Reservation_corn_biogas_conv</v>
      </c>
      <c r="BB92" t="s">
        <v>208</v>
      </c>
      <c r="BC92" t="str">
        <f>V38</f>
        <v>N_Diffust</v>
      </c>
      <c r="BD92" t="s">
        <v>209</v>
      </c>
      <c r="BE92">
        <f>V39</f>
        <v>0</v>
      </c>
    </row>
    <row r="93" spans="1:57" x14ac:dyDescent="0.3">
      <c r="AZ93">
        <f t="shared" si="45"/>
        <v>222</v>
      </c>
      <c r="BA93" t="str">
        <f t="shared" si="46"/>
        <v>Reservation_corn_biogas_conv</v>
      </c>
      <c r="BB93" t="s">
        <v>208</v>
      </c>
      <c r="BC93" t="str">
        <f>W38</f>
        <v>N_N2O</v>
      </c>
      <c r="BD93" t="s">
        <v>209</v>
      </c>
      <c r="BE93">
        <f>W39</f>
        <v>0</v>
      </c>
    </row>
    <row r="94" spans="1:57" x14ac:dyDescent="0.3">
      <c r="A94" s="26" t="s">
        <v>111</v>
      </c>
      <c r="B94" s="48" t="s">
        <v>73</v>
      </c>
      <c r="C94" s="15" t="s">
        <v>112</v>
      </c>
      <c r="D94" s="15" t="s">
        <v>167</v>
      </c>
      <c r="E94" s="15" t="s">
        <v>163</v>
      </c>
      <c r="AZ94">
        <f t="shared" si="45"/>
        <v>222</v>
      </c>
      <c r="BA94" t="str">
        <f t="shared" si="46"/>
        <v>Reservation_corn_biogas_conv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5"/>
        <v>222</v>
      </c>
      <c r="BA95" t="str">
        <f t="shared" si="46"/>
        <v>Reservation_corn_biogas_conv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5"/>
        <v>222</v>
      </c>
      <c r="BA96" t="str">
        <f t="shared" si="46"/>
        <v>Reservation_corn_biogas_conv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5"/>
        <v>222</v>
      </c>
      <c r="BA97" t="str">
        <f t="shared" si="46"/>
        <v>Reservation_corn_biogas_conv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5"/>
        <v>222</v>
      </c>
      <c r="BA98" t="str">
        <f t="shared" si="46"/>
        <v>Reservation_corn_biogas_conv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5"/>
        <v>222</v>
      </c>
      <c r="BA99" t="str">
        <f t="shared" si="46"/>
        <v>Reservation_corn_biogas_conv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5"/>
        <v>222</v>
      </c>
      <c r="BA100" t="str">
        <f t="shared" si="46"/>
        <v>Reservation_corn_biogas_conv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09EF58C7-019D-4828-B38A-9C6FE4A64E97}">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95076AFE-C857-47C6-92D9-8D1A866341F6}">
          <x14:formula1>
            <xm:f>Other_tabels!$V$5:$V$6</xm:f>
          </x14:formula1>
          <xm:sqref>E54:E68</xm:sqref>
        </x14:dataValidation>
        <x14:dataValidation type="list" allowBlank="1" showInputMessage="1" showErrorMessage="1" xr:uid="{8A57D550-8ED7-40B9-9D8A-920479EBDD84}">
          <x14:formula1>
            <xm:f>Other_tabels!$Q$5:$Q$13</xm:f>
          </x14:formula1>
          <xm:sqref>D54:D68</xm:sqref>
        </x14:dataValidation>
        <x14:dataValidation type="list" allowBlank="1" showInputMessage="1" showErrorMessage="1" xr:uid="{A7CD8FDB-BE45-421D-A08E-5F4A733BCA09}">
          <x14:formula1>
            <xm:f>Biomass_pool_output_Field_modul!$A$3:$A$100</xm:f>
          </x14:formula1>
          <xm:sqref>B12:B18</xm:sqref>
        </x14:dataValidation>
        <x14:dataValidation type="list" allowBlank="1" showInputMessage="1" showErrorMessage="1" xr:uid="{FD0E2377-3E72-44E0-9EAC-B5052916BE0B}">
          <x14:formula1>
            <xm:f>Other_tabels!$A$5:$A$50</xm:f>
          </x14:formula1>
          <xm:sqref>C19 C21</xm:sqref>
        </x14:dataValidation>
        <x14:dataValidation type="list" allowBlank="1" showInputMessage="1" showErrorMessage="1" xr:uid="{4AF0BF11-01C6-4FDB-9985-29020EAACEE6}">
          <x14:formula1>
            <xm:f>Other_tabels!$X$5:$X$22</xm:f>
          </x14:formula1>
          <xm:sqref>C70:C78</xm:sqref>
        </x14:dataValidation>
        <x14:dataValidation type="list" allowBlank="1" showInputMessage="1" showErrorMessage="1" xr:uid="{3B8A3431-3BC8-424F-83BA-E975CDCAEDE9}">
          <x14:formula1>
            <xm:f>'Diesel consumption for field op'!$B$4:$B$78</xm:f>
          </x14:formula1>
          <xm:sqref>C95:C103</xm:sqref>
        </x14:dataValidation>
        <x14:dataValidation type="list" allowBlank="1" showInputMessage="1" showErrorMessage="1" xr:uid="{04D90C2A-55B0-4F96-937D-FF01EF9F6CB8}">
          <x14:formula1>
            <xm:f>'Processed products'!$Z$5:$Z$104</xm:f>
          </x14:formula1>
          <xm:sqref>B43:B49</xm:sqref>
        </x14:dataValidation>
        <x14:dataValidation type="list" allowBlank="1" showInputMessage="1" showErrorMessage="1" xr:uid="{BF839E9C-35D1-46A4-B802-0F4E5492EE4B}">
          <x14:formula1>
            <xm:f>Other_tabels!$I$5:$I$12</xm:f>
          </x14:formula1>
          <xm:sqref>C43:C49</xm:sqref>
        </x14:dataValidation>
        <x14:dataValidation type="list" allowBlank="1" showInputMessage="1" showErrorMessage="1" xr:uid="{E8D3AD3C-0819-46F6-AC59-1E80CA776190}">
          <x14:formula1>
            <xm:f>'Processed products'!$B$5:$B$103</xm:f>
          </x14:formula1>
          <xm:sqref>B23:B30</xm:sqref>
        </x14:dataValidation>
        <x14:dataValidation type="list" allowBlank="1" showInputMessage="1" showErrorMessage="1" xr:uid="{43D75FD5-A194-4FD4-A74B-985797387184}">
          <x14:formula1>
            <xm:f>'Processed products'!$AJ$5:$AJ$239</xm:f>
          </x14:formula1>
          <xm:sqref>B33:B38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223A4-BB95-490C-A680-40827B700084}">
  <sheetPr>
    <tabColor theme="5" tint="0.79998168889431442"/>
  </sheetPr>
  <dimension ref="A1:BE109"/>
  <sheetViews>
    <sheetView topLeftCell="I2" workbookViewId="0">
      <selection activeCell="S23" sqref="S23:AO29"/>
    </sheetView>
  </sheetViews>
  <sheetFormatPr defaultRowHeight="14.4" x14ac:dyDescent="0.3"/>
  <cols>
    <col min="1" max="1" width="36.88671875" customWidth="1"/>
    <col min="2" max="2" width="39" bestFit="1" customWidth="1"/>
    <col min="3" max="3" width="22.109375" customWidth="1"/>
    <col min="4" max="4" width="18" bestFit="1" customWidth="1"/>
    <col min="5" max="5" width="30.6640625" bestFit="1" customWidth="1"/>
    <col min="6" max="6" width="33.33203125" bestFit="1" customWidth="1"/>
    <col min="7" max="7" width="27.2187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223</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575</v>
      </c>
      <c r="C5" s="225"/>
      <c r="E5" s="10"/>
      <c r="F5" s="10">
        <v>1</v>
      </c>
      <c r="G5" s="10"/>
      <c r="H5" s="10"/>
      <c r="I5" s="10"/>
      <c r="J5" s="10"/>
      <c r="K5" s="10"/>
      <c r="L5" s="10"/>
      <c r="M5" s="10"/>
    </row>
    <row r="6" spans="1:24" x14ac:dyDescent="0.3">
      <c r="A6" s="20" t="s">
        <v>3</v>
      </c>
      <c r="B6" s="224" t="s">
        <v>576</v>
      </c>
      <c r="C6" s="225"/>
    </row>
    <row r="7" spans="1:24" ht="14.4" customHeight="1" x14ac:dyDescent="0.3">
      <c r="A7" s="218" t="s">
        <v>53</v>
      </c>
      <c r="B7" s="219"/>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450</v>
      </c>
      <c r="C12" s="34" t="s">
        <v>33</v>
      </c>
      <c r="D12" s="11">
        <v>1</v>
      </c>
      <c r="Q12" s="66">
        <f>(IF($B12="","0",VLOOKUP($B12,Biomass_pool_output_Field_modul!$A$3:$G$100,7,FALSE)))</f>
        <v>220</v>
      </c>
      <c r="R12" s="55"/>
      <c r="S12" s="34">
        <f>(IF($B12="","0",VLOOKUP($B12,Biomass_pool_output_Field_modul!$A$3:$F$100,2,FALSE)))*D12</f>
        <v>450</v>
      </c>
      <c r="T12" s="34">
        <f>(IF($B12="","0",VLOOKUP($B12,Biomass_pool_output_Field_modul!$A$3:$F$100,3,FALSE)))*D12</f>
        <v>9.44</v>
      </c>
      <c r="U12" s="34">
        <f>(IF($B12="","0",VLOOKUP($B12,Biomass_pool_output_Field_modul!$A$3:$F$100,4,FALSE)))*D12</f>
        <v>1.7</v>
      </c>
      <c r="V12" s="34">
        <f>(IF($B12="","0",VLOOKUP($B12,Biomass_pool_output_Field_modul!$A$3:$F$100,5,FALSE)))*D12</f>
        <v>21</v>
      </c>
      <c r="W12" s="34">
        <f>(IF($B12="","0",VLOOKUP($B12,Biomass_pool_output_Field_modul!$A$3:$F$100,6,FALSE)))*D12</f>
        <v>17.399999999999999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220</v>
      </c>
      <c r="R20" s="55"/>
      <c r="S20" s="34">
        <f>SUM(S12:S18)</f>
        <v>450</v>
      </c>
      <c r="T20" s="34">
        <f>SUM(T12:T18)</f>
        <v>9.44</v>
      </c>
      <c r="U20" s="34">
        <f>SUM(U12:U18)</f>
        <v>1.7</v>
      </c>
      <c r="V20" s="34">
        <f t="shared" ref="V20:W20" si="0">SUM(V12:V18)</f>
        <v>21</v>
      </c>
      <c r="W20" s="34">
        <f t="shared" si="0"/>
        <v>17.399999999999999</v>
      </c>
      <c r="BB20" t="str">
        <f>A4</f>
        <v>ID-nummer</v>
      </c>
      <c r="BC20">
        <f>B4</f>
        <v>223</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Reservation_beet_ro_biogas_conv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223</v>
      </c>
      <c r="BA22" t="str">
        <f t="shared" ref="BA22:BA85" si="2">$BC$21</f>
        <v>Reservation_beet_ro_biogas_conv</v>
      </c>
      <c r="BB22" t="s">
        <v>73</v>
      </c>
      <c r="BC22" t="str">
        <f t="shared" ref="BC22" si="3">$B$12</f>
        <v>Sugar_beets_factory_conv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223</v>
      </c>
      <c r="BA23" t="str">
        <f t="shared" si="2"/>
        <v>Reservation_beet_ro_biogas_conv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223</v>
      </c>
      <c r="BA24" t="str">
        <f t="shared" si="2"/>
        <v>Reservation_beet_ro_biogas_conv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223</v>
      </c>
      <c r="BA25" t="str">
        <f t="shared" si="2"/>
        <v>Reservation_beet_ro_biogas_conv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223</v>
      </c>
      <c r="BA26" t="str">
        <f t="shared" si="2"/>
        <v>Reservation_beet_ro_biogas_conv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223</v>
      </c>
      <c r="BA27" t="str">
        <f t="shared" si="2"/>
        <v>Reservation_beet_ro_biogas_conv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223</v>
      </c>
      <c r="BA28" t="str">
        <f t="shared" si="2"/>
        <v>Reservation_beet_ro_biogas_conv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223</v>
      </c>
      <c r="BA29" t="str">
        <f t="shared" si="2"/>
        <v>Reservation_beet_ro_biogas_conv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223</v>
      </c>
      <c r="BA30" t="str">
        <f t="shared" si="2"/>
        <v>Reservation_beet_ro_biogas_conv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223</v>
      </c>
      <c r="BA31" t="str">
        <f t="shared" si="2"/>
        <v>Reservation_beet_ro_biogas_conv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223</v>
      </c>
      <c r="BA32" t="str">
        <f t="shared" si="2"/>
        <v>Reservation_beet_ro_biogas_conv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223</v>
      </c>
      <c r="BA33" t="str">
        <f t="shared" si="2"/>
        <v>Reservation_beet_ro_biogas_conv</v>
      </c>
      <c r="BB33" t="s">
        <v>171</v>
      </c>
      <c r="BC33">
        <f>$B$27</f>
        <v>0</v>
      </c>
      <c r="BD33" t="str">
        <f t="shared" si="17"/>
        <v>Kg</v>
      </c>
      <c r="BE33" s="81">
        <f t="shared" si="18"/>
        <v>0</v>
      </c>
    </row>
    <row r="34" spans="1:57" x14ac:dyDescent="0.3">
      <c r="A34" s="23" t="s">
        <v>153</v>
      </c>
      <c r="B34" s="24" t="s">
        <v>570</v>
      </c>
      <c r="C34" s="34" t="s">
        <v>33</v>
      </c>
      <c r="D34" s="65">
        <v>1</v>
      </c>
      <c r="E34" s="34" t="str">
        <f>IF(B34="","",VLOOKUP(B34,'Processed products'!$AJ$5:$AM$239,2,FALSE))</f>
        <v>Energy_beet_roots_conv</v>
      </c>
      <c r="F34" s="34" t="str">
        <f>IF(B34="","",VLOOKUP(B34,'Processed products'!$AJ$5:$AM$239,3,FALSE))</f>
        <v>Energy_biomass_rerservation_conv</v>
      </c>
      <c r="G34" s="34" t="str">
        <f>IF(B34="","",VLOOKUP(B34,'Processed products'!$AJ$5:$AM$239,4,FALSE))</f>
        <v>Energy_biomass_reservation</v>
      </c>
      <c r="I34" s="76">
        <v>1</v>
      </c>
      <c r="J34" s="76">
        <v>1</v>
      </c>
      <c r="K34" s="76">
        <v>1</v>
      </c>
      <c r="L34" s="76">
        <v>1</v>
      </c>
      <c r="M34" s="76">
        <v>1</v>
      </c>
      <c r="O34" s="64">
        <f t="shared" si="20"/>
        <v>1</v>
      </c>
      <c r="P34" s="59"/>
      <c r="Q34" s="66">
        <f>(IF($B34="","",VLOOKUP($B34,'Processed products'!AJ5:AN239,5,FALSE)))</f>
        <v>220</v>
      </c>
      <c r="AK34" s="42">
        <f>IF($D34="","",(S20*I34))</f>
        <v>450</v>
      </c>
      <c r="AL34" s="42">
        <f>IF($D34="","",(T20*J34))</f>
        <v>9.44</v>
      </c>
      <c r="AM34" s="42">
        <f>IF($D34="","",(U20*K34))</f>
        <v>1.7</v>
      </c>
      <c r="AN34" s="42">
        <f>IF($D34="","",(V20*L34))</f>
        <v>21</v>
      </c>
      <c r="AO34" s="42">
        <f>IF($D34="","",(W20*M34))</f>
        <v>17.399999999999999</v>
      </c>
      <c r="AQ34" s="62">
        <f t="shared" si="21"/>
        <v>450</v>
      </c>
      <c r="AR34" s="62">
        <f t="shared" si="21"/>
        <v>9.44</v>
      </c>
      <c r="AS34" s="62">
        <f t="shared" si="21"/>
        <v>1.7</v>
      </c>
      <c r="AT34" s="62">
        <f t="shared" si="21"/>
        <v>21</v>
      </c>
      <c r="AU34" s="62">
        <f t="shared" si="21"/>
        <v>17.399999999999999</v>
      </c>
      <c r="AZ34">
        <f t="shared" si="1"/>
        <v>223</v>
      </c>
      <c r="BA34" t="str">
        <f t="shared" si="2"/>
        <v>Reservation_beet_ro_biogas_conv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223</v>
      </c>
      <c r="BA35" t="str">
        <f t="shared" si="2"/>
        <v>Reservation_beet_ro_biogas_conv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223</v>
      </c>
      <c r="BA36" t="str">
        <f t="shared" si="2"/>
        <v>Reservation_beet_ro_biogas_conv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223</v>
      </c>
      <c r="BA37" t="str">
        <f t="shared" si="2"/>
        <v>Reservation_beet_ro_biogas_conv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223</v>
      </c>
      <c r="BA38" t="str">
        <f t="shared" si="2"/>
        <v>Reservation_beet_ro_biogas_conv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223</v>
      </c>
      <c r="BA39" t="str">
        <f t="shared" si="2"/>
        <v>Reservation_beet_ro_biogas_conv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9.44</v>
      </c>
      <c r="AM40" s="42">
        <f t="shared" si="24"/>
        <v>1.7</v>
      </c>
      <c r="AN40" s="42">
        <f t="shared" si="24"/>
        <v>21</v>
      </c>
      <c r="AO40" s="42">
        <f t="shared" si="24"/>
        <v>17.399999999999999</v>
      </c>
      <c r="AZ40">
        <f t="shared" si="1"/>
        <v>223</v>
      </c>
      <c r="BA40" t="str">
        <f t="shared" si="2"/>
        <v>Reservation_beet_ro_biogas_conv</v>
      </c>
      <c r="BB40" t="s">
        <v>172</v>
      </c>
      <c r="BC40">
        <f t="shared" si="22"/>
        <v>0</v>
      </c>
      <c r="BD40" t="str">
        <f>$AT$22</f>
        <v>K g/kg</v>
      </c>
      <c r="BE40" s="40" t="str">
        <f>AT33</f>
        <v/>
      </c>
    </row>
    <row r="41" spans="1:57" x14ac:dyDescent="0.3">
      <c r="C41" s="31"/>
      <c r="H41" s="226" t="s">
        <v>166</v>
      </c>
      <c r="I41" s="226"/>
      <c r="AJ41" s="43" t="s">
        <v>60</v>
      </c>
      <c r="AK41" s="62">
        <f>AK30+AK40</f>
        <v>450</v>
      </c>
      <c r="AL41" s="62">
        <f>AL30+AL40</f>
        <v>9.44</v>
      </c>
      <c r="AM41" s="62">
        <f>AM30+AM40</f>
        <v>1.7</v>
      </c>
      <c r="AN41" s="62">
        <f>AN30+AN40</f>
        <v>21</v>
      </c>
      <c r="AO41" s="62">
        <f>AO30+AO40</f>
        <v>17.399999999999999</v>
      </c>
      <c r="AQ41" s="40"/>
      <c r="AZ41">
        <f t="shared" si="1"/>
        <v>223</v>
      </c>
      <c r="BA41" t="str">
        <f t="shared" si="2"/>
        <v>Reservation_beet_ro_biogas_conv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223</v>
      </c>
      <c r="BA42" t="str">
        <f t="shared" si="2"/>
        <v>Reservation_beet_ro_biogas_conv</v>
      </c>
      <c r="BB42" t="s">
        <v>172</v>
      </c>
      <c r="BC42" t="str">
        <f>$B$34</f>
        <v>Reservation_Beet_roots_for_biogas_conv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223</v>
      </c>
      <c r="BA43" t="str">
        <f t="shared" si="2"/>
        <v>Reservation_beet_ro_biogas_conv</v>
      </c>
      <c r="BB43" t="s">
        <v>172</v>
      </c>
      <c r="BC43" t="str">
        <f t="shared" ref="BC43:BC47" si="25">$B$34</f>
        <v>Reservation_Beet_roots_for_biogas_conv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223</v>
      </c>
      <c r="BA44" t="str">
        <f t="shared" si="2"/>
        <v>Reservation_beet_ro_biogas_conv</v>
      </c>
      <c r="BB44" t="s">
        <v>172</v>
      </c>
      <c r="BC44" t="str">
        <f t="shared" si="25"/>
        <v>Reservation_Beet_roots_for_biogas_conv</v>
      </c>
      <c r="BD44" t="str">
        <f>$AR$22</f>
        <v>N g/kg</v>
      </c>
      <c r="BE44" s="40">
        <f>AR34</f>
        <v>9.44</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223</v>
      </c>
      <c r="BA45" t="str">
        <f t="shared" si="2"/>
        <v>Reservation_beet_ro_biogas_conv</v>
      </c>
      <c r="BB45" t="s">
        <v>172</v>
      </c>
      <c r="BC45" t="str">
        <f t="shared" si="25"/>
        <v>Reservation_Beet_roots_for_biogas_conv</v>
      </c>
      <c r="BD45" s="40" t="str">
        <f>$AS$22</f>
        <v>P g/kg</v>
      </c>
      <c r="BE45" s="40">
        <f>AS34</f>
        <v>1.7</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223</v>
      </c>
      <c r="BA46" t="str">
        <f t="shared" si="2"/>
        <v>Reservation_beet_ro_biogas_conv</v>
      </c>
      <c r="BB46" t="s">
        <v>172</v>
      </c>
      <c r="BC46" t="str">
        <f t="shared" si="25"/>
        <v>Reservation_Beet_roots_for_biogas_conv</v>
      </c>
      <c r="BD46" t="str">
        <f>$AT$22</f>
        <v>K g/kg</v>
      </c>
      <c r="BE46" s="40">
        <f>AT34</f>
        <v>21</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223</v>
      </c>
      <c r="BA47" t="str">
        <f t="shared" si="2"/>
        <v>Reservation_beet_ro_biogas_conv</v>
      </c>
      <c r="BB47" t="s">
        <v>172</v>
      </c>
      <c r="BC47" t="str">
        <f t="shared" si="25"/>
        <v>Reservation_Beet_roots_for_biogas_conv</v>
      </c>
      <c r="BD47" t="str">
        <f>$AU$22</f>
        <v>BE MJ/kg</v>
      </c>
      <c r="BE47" s="40">
        <f>AU34</f>
        <v>17.399999999999999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223</v>
      </c>
      <c r="BA48" t="str">
        <f t="shared" si="2"/>
        <v>Reservation_beet_ro_biogas_conv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223</v>
      </c>
      <c r="BA49" t="str">
        <f t="shared" si="2"/>
        <v>Reservation_beet_ro_biogas_conv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223</v>
      </c>
      <c r="BA50" t="str">
        <f t="shared" si="2"/>
        <v>Reservation_beet_ro_biogas_conv</v>
      </c>
      <c r="BB50" t="s">
        <v>172</v>
      </c>
      <c r="BC50">
        <f t="shared" si="29"/>
        <v>0</v>
      </c>
      <c r="BD50" t="str">
        <f>$AR$22</f>
        <v>N g/kg</v>
      </c>
      <c r="BE50" s="40" t="str">
        <f>AR35</f>
        <v/>
      </c>
    </row>
    <row r="51" spans="1:57" x14ac:dyDescent="0.3">
      <c r="AR51" s="40"/>
      <c r="AS51" s="40"/>
      <c r="AZ51">
        <f t="shared" si="1"/>
        <v>223</v>
      </c>
      <c r="BA51" t="str">
        <f t="shared" si="2"/>
        <v>Reservation_beet_ro_biogas_conv</v>
      </c>
      <c r="BB51" t="s">
        <v>172</v>
      </c>
      <c r="BC51">
        <f t="shared" si="29"/>
        <v>0</v>
      </c>
      <c r="BD51" s="40" t="str">
        <f>$AS$22</f>
        <v>P g/kg</v>
      </c>
      <c r="BE51" s="40" t="str">
        <f>AS35</f>
        <v/>
      </c>
    </row>
    <row r="52" spans="1:57" ht="17.399999999999999" x14ac:dyDescent="0.3">
      <c r="A52" s="37" t="s">
        <v>119</v>
      </c>
      <c r="O52" s="37" t="s">
        <v>102</v>
      </c>
      <c r="P52" s="37"/>
      <c r="AS52" s="40"/>
      <c r="AZ52">
        <f t="shared" si="1"/>
        <v>223</v>
      </c>
      <c r="BA52" t="str">
        <f t="shared" si="2"/>
        <v>Reservation_beet_ro_biogas_conv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223</v>
      </c>
      <c r="BA53" t="str">
        <f t="shared" si="2"/>
        <v>Reservation_beet_ro_biogas_conv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223</v>
      </c>
      <c r="BA54" t="str">
        <f t="shared" si="2"/>
        <v>Reservation_beet_ro_biogas_conv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223</v>
      </c>
      <c r="BA55" t="str">
        <f t="shared" si="2"/>
        <v>Reservation_beet_ro_biogas_conv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223</v>
      </c>
      <c r="BA56" t="str">
        <f t="shared" si="2"/>
        <v>Reservation_beet_ro_biogas_conv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223</v>
      </c>
      <c r="BA57" t="str">
        <f t="shared" si="2"/>
        <v>Reservation_beet_ro_biogas_conv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223</v>
      </c>
      <c r="BA58" t="str">
        <f t="shared" si="2"/>
        <v>Reservation_beet_ro_biogas_conv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223</v>
      </c>
      <c r="BA59" t="str">
        <f t="shared" si="2"/>
        <v>Reservation_beet_ro_biogas_conv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223</v>
      </c>
      <c r="BA60" t="str">
        <f t="shared" si="2"/>
        <v>Reservation_beet_ro_biogas_conv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223</v>
      </c>
      <c r="BA61" t="str">
        <f t="shared" si="2"/>
        <v>Reservation_beet_ro_biogas_conv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223</v>
      </c>
      <c r="BA62" t="str">
        <f t="shared" si="2"/>
        <v>Reservation_beet_ro_biogas_conv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223</v>
      </c>
      <c r="BA63" t="str">
        <f t="shared" si="2"/>
        <v>Reservation_beet_ro_biogas_conv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223</v>
      </c>
      <c r="BA64" t="str">
        <f t="shared" si="2"/>
        <v>Reservation_beet_ro_biogas_conv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223</v>
      </c>
      <c r="BA65" t="str">
        <f t="shared" si="2"/>
        <v>Reservation_beet_ro_biogas_conv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223</v>
      </c>
      <c r="BA66" t="str">
        <f t="shared" si="2"/>
        <v>Reservation_beet_ro_biogas_conv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223</v>
      </c>
      <c r="BA67" t="str">
        <f t="shared" si="2"/>
        <v>Reservation_beet_ro_biogas_conv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223</v>
      </c>
      <c r="BA68" t="str">
        <f t="shared" si="2"/>
        <v>Reservation_beet_ro_biogas_conv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223</v>
      </c>
      <c r="BA69" t="str">
        <f t="shared" si="2"/>
        <v>Reservation_beet_ro_biogas_conv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223</v>
      </c>
      <c r="BA70" t="str">
        <f t="shared" si="2"/>
        <v>Reservation_beet_ro_biogas_conv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223</v>
      </c>
      <c r="BA71" t="str">
        <f t="shared" si="2"/>
        <v>Reservation_beet_ro_biogas_conv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223</v>
      </c>
      <c r="BA72" t="str">
        <f t="shared" si="2"/>
        <v>Reservation_beet_ro_biogas_conv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223</v>
      </c>
      <c r="BA73" t="str">
        <f t="shared" si="2"/>
        <v>Reservation_beet_ro_biogas_conv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223</v>
      </c>
      <c r="BA74" t="str">
        <f t="shared" si="2"/>
        <v>Reservation_beet_ro_biogas_conv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223</v>
      </c>
      <c r="BA75" t="str">
        <f t="shared" si="2"/>
        <v>Reservation_beet_ro_biogas_conv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223</v>
      </c>
      <c r="BA76" t="str">
        <f t="shared" si="2"/>
        <v>Reservation_beet_ro_biogas_conv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223</v>
      </c>
      <c r="BA77" t="str">
        <f t="shared" si="2"/>
        <v>Reservation_beet_ro_biogas_conv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223</v>
      </c>
      <c r="BA78" t="str">
        <f t="shared" si="2"/>
        <v>Reservation_beet_ro_biogas_conv</v>
      </c>
      <c r="BB78" t="s">
        <v>162</v>
      </c>
      <c r="BC78" t="s">
        <v>162</v>
      </c>
      <c r="BD78" t="str">
        <f>I42</f>
        <v>Heat (MJ)</v>
      </c>
      <c r="BE78" s="59">
        <f>I50</f>
        <v>0</v>
      </c>
    </row>
    <row r="79" spans="1:57" x14ac:dyDescent="0.3">
      <c r="O79" s="74" t="s">
        <v>54</v>
      </c>
      <c r="P79" s="56"/>
      <c r="Q79" s="73">
        <f>SUM(Q70:Q78)</f>
        <v>0</v>
      </c>
      <c r="R79" s="73">
        <f>SUM(R70:R78)</f>
        <v>0</v>
      </c>
      <c r="AS79" s="59"/>
      <c r="AZ79">
        <f t="shared" si="1"/>
        <v>223</v>
      </c>
      <c r="BA79" t="str">
        <f t="shared" si="2"/>
        <v>Reservation_beet_ro_biogas_conv</v>
      </c>
      <c r="BB79" t="s">
        <v>162</v>
      </c>
      <c r="BC79" t="s">
        <v>162</v>
      </c>
      <c r="BD79" t="str">
        <f>H42</f>
        <v>EL (KWh)</v>
      </c>
      <c r="BE79" s="59">
        <f>H50</f>
        <v>0</v>
      </c>
    </row>
    <row r="80" spans="1:57" x14ac:dyDescent="0.3">
      <c r="O80" s="35"/>
      <c r="P80" s="35"/>
      <c r="Q80" s="57"/>
      <c r="R80" s="57"/>
      <c r="S80" s="57"/>
      <c r="AS80" s="59"/>
      <c r="AZ80">
        <f t="shared" si="1"/>
        <v>223</v>
      </c>
      <c r="BA80" t="str">
        <f t="shared" si="2"/>
        <v>Reservation_beet_ro_biogas_conv</v>
      </c>
      <c r="BB80" t="str">
        <f>$A$53</f>
        <v>Transport</v>
      </c>
      <c r="BC80" t="str">
        <f>BB80</f>
        <v>Transport</v>
      </c>
      <c r="BD80" t="str">
        <f>Q53</f>
        <v>Diesel (L)</v>
      </c>
      <c r="BE80" s="59">
        <f>Q63</f>
        <v>0</v>
      </c>
    </row>
    <row r="81" spans="1:57" ht="17.399999999999999" x14ac:dyDescent="0.3">
      <c r="O81" s="37" t="s">
        <v>103</v>
      </c>
      <c r="P81" s="37"/>
      <c r="Q81" s="7" t="s">
        <v>169</v>
      </c>
      <c r="AZ81">
        <f t="shared" si="1"/>
        <v>223</v>
      </c>
      <c r="BA81" t="str">
        <f t="shared" si="2"/>
        <v>Reservation_beet_ro_biogas_conv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223</v>
      </c>
      <c r="BA82" t="str">
        <f t="shared" si="2"/>
        <v>Reservation_beet_ro_biogas_conv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223</v>
      </c>
      <c r="BA83" t="str">
        <f t="shared" si="2"/>
        <v>Reservation_beet_ro_biogas_conv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223</v>
      </c>
      <c r="BA84" t="str">
        <f t="shared" si="2"/>
        <v>Reservation_beet_ro_biogas_conv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223</v>
      </c>
      <c r="BA85" t="str">
        <f t="shared" si="2"/>
        <v>Reservation_beet_ro_biogas_conv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223</v>
      </c>
      <c r="BA86" t="str">
        <f t="shared" ref="BA86:BA100" si="45">$BC$21</f>
        <v>Reservation_beet_ro_biogas_conv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223</v>
      </c>
      <c r="BA87" t="str">
        <f t="shared" si="45"/>
        <v>Reservation_beet_ro_biogas_conv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223</v>
      </c>
      <c r="BA88" t="str">
        <f t="shared" si="45"/>
        <v>Reservation_beet_ro_biogas_conv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223</v>
      </c>
      <c r="BA89" t="str">
        <f t="shared" si="45"/>
        <v>Reservation_beet_ro_biogas_conv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223</v>
      </c>
      <c r="BA90" t="str">
        <f t="shared" si="45"/>
        <v>Reservation_beet_ro_biogas_conv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223</v>
      </c>
      <c r="BA91" t="str">
        <f t="shared" si="45"/>
        <v>Reservation_beet_ro_biogas_conv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223</v>
      </c>
      <c r="BA92" t="str">
        <f t="shared" si="45"/>
        <v>Reservation_beet_ro_biogas_conv</v>
      </c>
      <c r="BB92" t="s">
        <v>208</v>
      </c>
      <c r="BC92" t="str">
        <f>V38</f>
        <v>N_Diffust</v>
      </c>
      <c r="BD92" t="s">
        <v>209</v>
      </c>
      <c r="BE92">
        <f>V39</f>
        <v>0</v>
      </c>
    </row>
    <row r="93" spans="1:57" x14ac:dyDescent="0.3">
      <c r="AZ93">
        <f t="shared" si="44"/>
        <v>223</v>
      </c>
      <c r="BA93" t="str">
        <f t="shared" si="45"/>
        <v>Reservation_beet_ro_biogas_conv</v>
      </c>
      <c r="BB93" t="s">
        <v>208</v>
      </c>
      <c r="BC93" t="str">
        <f>W38</f>
        <v>N_N2O</v>
      </c>
      <c r="BD93" t="s">
        <v>209</v>
      </c>
      <c r="BE93">
        <f>W39</f>
        <v>0</v>
      </c>
    </row>
    <row r="94" spans="1:57" x14ac:dyDescent="0.3">
      <c r="A94" s="26" t="s">
        <v>111</v>
      </c>
      <c r="B94" s="48" t="s">
        <v>73</v>
      </c>
      <c r="C94" s="15" t="s">
        <v>112</v>
      </c>
      <c r="D94" s="15" t="s">
        <v>167</v>
      </c>
      <c r="E94" s="15" t="s">
        <v>163</v>
      </c>
      <c r="AZ94">
        <f t="shared" si="44"/>
        <v>223</v>
      </c>
      <c r="BA94" t="str">
        <f t="shared" si="45"/>
        <v>Reservation_beet_ro_biogas_conv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223</v>
      </c>
      <c r="BA95" t="str">
        <f t="shared" si="45"/>
        <v>Reservation_beet_ro_biogas_conv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223</v>
      </c>
      <c r="BA96" t="str">
        <f t="shared" si="45"/>
        <v>Reservation_beet_ro_biogas_conv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223</v>
      </c>
      <c r="BA97" t="str">
        <f t="shared" si="45"/>
        <v>Reservation_beet_ro_biogas_conv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223</v>
      </c>
      <c r="BA98" t="str">
        <f t="shared" si="45"/>
        <v>Reservation_beet_ro_biogas_conv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223</v>
      </c>
      <c r="BA99" t="str">
        <f t="shared" si="45"/>
        <v>Reservation_beet_ro_biogas_conv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223</v>
      </c>
      <c r="BA100" t="str">
        <f t="shared" si="45"/>
        <v>Reservation_beet_ro_biogas_conv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2459057C-35EF-4717-AE57-4673B7639D7C}">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558DDA5-761A-43B2-B995-50644BACD856}">
          <x14:formula1>
            <xm:f>Other_tabels!$I$5:$I$12</xm:f>
          </x14:formula1>
          <xm:sqref>C43:C49</xm:sqref>
        </x14:dataValidation>
        <x14:dataValidation type="list" allowBlank="1" showInputMessage="1" showErrorMessage="1" xr:uid="{EFA4A4DE-27F4-43B9-8089-49896021C0D9}">
          <x14:formula1>
            <xm:f>'Processed products'!$Z$5:$Z$104</xm:f>
          </x14:formula1>
          <xm:sqref>B43:B49</xm:sqref>
        </x14:dataValidation>
        <x14:dataValidation type="list" allowBlank="1" showInputMessage="1" showErrorMessage="1" xr:uid="{1D3C91BC-0E22-40B4-A0CB-6C5D3505153A}">
          <x14:formula1>
            <xm:f>'Diesel consumption for field op'!$B$4:$B$78</xm:f>
          </x14:formula1>
          <xm:sqref>C95:C103</xm:sqref>
        </x14:dataValidation>
        <x14:dataValidation type="list" allowBlank="1" showInputMessage="1" showErrorMessage="1" xr:uid="{11B5F32E-73C4-4902-B53E-DA62386ECDF9}">
          <x14:formula1>
            <xm:f>Other_tabels!$X$5:$X$22</xm:f>
          </x14:formula1>
          <xm:sqref>C70:C78</xm:sqref>
        </x14:dataValidation>
        <x14:dataValidation type="list" allowBlank="1" showInputMessage="1" showErrorMessage="1" xr:uid="{C8DDBB6C-3E01-415F-B157-5763DC205314}">
          <x14:formula1>
            <xm:f>Other_tabels!$A$5:$A$50</xm:f>
          </x14:formula1>
          <xm:sqref>C19 C21</xm:sqref>
        </x14:dataValidation>
        <x14:dataValidation type="list" allowBlank="1" showInputMessage="1" showErrorMessage="1" xr:uid="{9F2E0513-5949-4E71-98FC-81770609A2BA}">
          <x14:formula1>
            <xm:f>Biomass_pool_output_Field_modul!$A$3:$A$100</xm:f>
          </x14:formula1>
          <xm:sqref>B12:B18</xm:sqref>
        </x14:dataValidation>
        <x14:dataValidation type="list" allowBlank="1" showInputMessage="1" showErrorMessage="1" xr:uid="{3C9BB963-1226-4823-8EC9-0E91ED3BDF4F}">
          <x14:formula1>
            <xm:f>Other_tabels!$Q$5:$Q$13</xm:f>
          </x14:formula1>
          <xm:sqref>D54:D68</xm:sqref>
        </x14:dataValidation>
        <x14:dataValidation type="list" allowBlank="1" showInputMessage="1" showErrorMessage="1" xr:uid="{8E0C9F4F-5496-47F4-BF79-2B9EA8F7A1D0}">
          <x14:formula1>
            <xm:f>Other_tabels!$V$5:$V$6</xm:f>
          </x14:formula1>
          <xm:sqref>E54:E68</xm:sqref>
        </x14:dataValidation>
        <x14:dataValidation type="list" allowBlank="1" showInputMessage="1" showErrorMessage="1" xr:uid="{6EF4BCA0-5731-45A6-85A0-52F118B3A10E}">
          <x14:formula1>
            <xm:f>'Processed products'!$B$5:$B$103</xm:f>
          </x14:formula1>
          <xm:sqref>B23:B30</xm:sqref>
        </x14:dataValidation>
        <x14:dataValidation type="list" allowBlank="1" showInputMessage="1" showErrorMessage="1" xr:uid="{D082BA9E-975E-466C-9586-003B8B463058}">
          <x14:formula1>
            <xm:f>'Processed products'!$AJ$5:$AJ$239</xm:f>
          </x14:formula1>
          <xm:sqref>B33:B38</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09D1D-5A07-4540-A4B9-7260BD3CE0F6}">
  <sheetPr>
    <tabColor theme="5" tint="0.79998168889431442"/>
  </sheetPr>
  <dimension ref="A1:BE109"/>
  <sheetViews>
    <sheetView topLeftCell="K10" workbookViewId="0">
      <selection activeCell="N27" sqref="N27"/>
    </sheetView>
  </sheetViews>
  <sheetFormatPr defaultRowHeight="14.4" x14ac:dyDescent="0.3"/>
  <cols>
    <col min="1" max="1" width="36.88671875" customWidth="1"/>
    <col min="2" max="2" width="40" bestFit="1" customWidth="1"/>
    <col min="3" max="3" width="22.109375" customWidth="1"/>
    <col min="4" max="4" width="18" bestFit="1" customWidth="1"/>
    <col min="5" max="5" width="30.6640625" bestFit="1" customWidth="1"/>
    <col min="6" max="6" width="33.33203125" bestFit="1" customWidth="1"/>
    <col min="7" max="7" width="27.21875" bestFit="1" customWidth="1"/>
    <col min="8" max="8" width="24.5546875" bestFit="1" customWidth="1"/>
    <col min="9" max="9" width="18" bestFit="1" customWidth="1"/>
    <col min="10" max="10" width="8.6640625" customWidth="1"/>
    <col min="11" max="11" width="11.44140625" customWidth="1"/>
    <col min="12" max="12" width="14.5546875" customWidth="1"/>
    <col min="13" max="13" width="10.6640625" customWidth="1"/>
    <col min="14" max="14" width="23.88671875" customWidth="1"/>
    <col min="15" max="15" width="26" bestFit="1" customWidth="1"/>
    <col min="16" max="16" width="6.44140625" customWidth="1"/>
    <col min="17" max="17" width="17.44140625" bestFit="1" customWidth="1"/>
    <col min="18" max="18" width="13.109375" customWidth="1"/>
    <col min="19" max="19" width="19.6640625" bestFit="1" customWidth="1"/>
    <col min="20" max="20" width="13.109375" bestFit="1" customWidth="1"/>
    <col min="21" max="23" width="13.6640625" bestFit="1" customWidth="1"/>
    <col min="24" max="24" width="11" customWidth="1"/>
    <col min="25" max="26" width="11.88671875" bestFit="1" customWidth="1"/>
    <col min="27" max="27" width="10.5546875" customWidth="1"/>
    <col min="28" max="28" width="12.5546875" bestFit="1" customWidth="1"/>
    <col min="29" max="29" width="10" customWidth="1"/>
    <col min="30" max="30" width="12.5546875" bestFit="1" customWidth="1"/>
    <col min="41" max="41" width="22" bestFit="1" customWidth="1"/>
    <col min="42" max="42" width="14.6640625" bestFit="1" customWidth="1"/>
    <col min="43" max="43" width="25.88671875" bestFit="1" customWidth="1"/>
    <col min="44" max="44" width="17.33203125" bestFit="1" customWidth="1"/>
    <col min="53" max="53" width="24.88671875" customWidth="1"/>
    <col min="54" max="54" width="38.88671875" bestFit="1" customWidth="1"/>
    <col min="55" max="55" width="33.33203125" customWidth="1"/>
    <col min="56" max="56" width="17.33203125" bestFit="1" customWidth="1"/>
    <col min="57" max="57" width="8.5546875" customWidth="1"/>
  </cols>
  <sheetData>
    <row r="1" spans="1:24" ht="31.8" x14ac:dyDescent="0.55000000000000004">
      <c r="A1" s="18" t="s">
        <v>52</v>
      </c>
      <c r="B1" s="18"/>
    </row>
    <row r="2" spans="1:24" x14ac:dyDescent="0.3">
      <c r="E2" s="106" t="s">
        <v>233</v>
      </c>
      <c r="F2" s="107"/>
      <c r="G2" s="106"/>
      <c r="H2" s="107"/>
      <c r="I2" s="108"/>
      <c r="J2" s="108"/>
      <c r="K2" s="108"/>
      <c r="L2" s="108"/>
      <c r="M2" s="109"/>
    </row>
    <row r="3" spans="1:24" x14ac:dyDescent="0.3">
      <c r="A3" s="19" t="s">
        <v>47</v>
      </c>
      <c r="B3" s="222" t="s">
        <v>21</v>
      </c>
      <c r="C3" s="223"/>
      <c r="E3" s="110" t="s">
        <v>227</v>
      </c>
      <c r="F3" s="110" t="s">
        <v>228</v>
      </c>
      <c r="G3" s="110" t="s">
        <v>299</v>
      </c>
      <c r="H3" s="110" t="s">
        <v>297</v>
      </c>
      <c r="I3" s="110" t="s">
        <v>298</v>
      </c>
      <c r="J3" s="110" t="s">
        <v>229</v>
      </c>
      <c r="K3" s="110" t="s">
        <v>230</v>
      </c>
      <c r="L3" s="110" t="s">
        <v>231</v>
      </c>
      <c r="M3" s="110" t="s">
        <v>232</v>
      </c>
    </row>
    <row r="4" spans="1:24" x14ac:dyDescent="0.3">
      <c r="A4" s="20" t="s">
        <v>22</v>
      </c>
      <c r="B4" s="224">
        <v>224</v>
      </c>
      <c r="C4" s="225"/>
      <c r="E4" s="110" t="s">
        <v>219</v>
      </c>
      <c r="F4" s="110" t="s">
        <v>220</v>
      </c>
      <c r="G4" s="110" t="s">
        <v>62</v>
      </c>
      <c r="H4" s="110" t="s">
        <v>221</v>
      </c>
      <c r="I4" s="110" t="s">
        <v>222</v>
      </c>
      <c r="J4" s="110" t="s">
        <v>223</v>
      </c>
      <c r="K4" s="110" t="s">
        <v>224</v>
      </c>
      <c r="L4" s="110" t="s">
        <v>225</v>
      </c>
      <c r="M4" s="110" t="s">
        <v>226</v>
      </c>
    </row>
    <row r="5" spans="1:24" x14ac:dyDescent="0.3">
      <c r="A5" s="20" t="s">
        <v>23</v>
      </c>
      <c r="B5" s="224" t="s">
        <v>577</v>
      </c>
      <c r="C5" s="225"/>
      <c r="E5" s="10"/>
      <c r="F5" s="10">
        <v>1</v>
      </c>
      <c r="G5" s="10"/>
      <c r="H5" s="10"/>
      <c r="I5" s="10"/>
      <c r="J5" s="10"/>
      <c r="K5" s="10"/>
      <c r="L5" s="10"/>
      <c r="M5" s="10"/>
    </row>
    <row r="6" spans="1:24" x14ac:dyDescent="0.3">
      <c r="A6" s="20" t="s">
        <v>3</v>
      </c>
      <c r="B6" s="224" t="s">
        <v>578</v>
      </c>
      <c r="C6" s="225"/>
    </row>
    <row r="7" spans="1:24" ht="14.4" customHeight="1" x14ac:dyDescent="0.3">
      <c r="A7" s="218" t="s">
        <v>53</v>
      </c>
      <c r="B7" s="219"/>
      <c r="C7" s="219"/>
    </row>
    <row r="8" spans="1:24" x14ac:dyDescent="0.3">
      <c r="A8" s="218"/>
      <c r="B8" s="219"/>
      <c r="C8" s="219"/>
    </row>
    <row r="9" spans="1:24" ht="30" customHeight="1" x14ac:dyDescent="0.3">
      <c r="A9" s="218"/>
      <c r="B9" s="219"/>
      <c r="C9" s="219"/>
    </row>
    <row r="10" spans="1:24" ht="15.6" customHeight="1" x14ac:dyDescent="0.3">
      <c r="Q10" s="17" t="s">
        <v>1</v>
      </c>
      <c r="R10" s="227" t="s">
        <v>256</v>
      </c>
      <c r="S10" s="228"/>
      <c r="T10" s="228"/>
      <c r="U10" s="228"/>
      <c r="V10" s="228"/>
      <c r="W10" s="228"/>
      <c r="X10" s="229"/>
    </row>
    <row r="11" spans="1:24" ht="15.6" customHeight="1" x14ac:dyDescent="0.3">
      <c r="A11" s="21" t="s">
        <v>49</v>
      </c>
      <c r="B11" s="22" t="s">
        <v>20</v>
      </c>
      <c r="C11" s="22" t="s">
        <v>19</v>
      </c>
      <c r="D11" s="22" t="s">
        <v>57</v>
      </c>
      <c r="Q11" s="17"/>
      <c r="R11" s="1" t="s">
        <v>7</v>
      </c>
      <c r="S11" s="1" t="s">
        <v>8</v>
      </c>
      <c r="T11" s="1" t="s">
        <v>9</v>
      </c>
      <c r="U11" s="1" t="s">
        <v>10</v>
      </c>
      <c r="V11" s="1" t="s">
        <v>11</v>
      </c>
      <c r="W11" s="1" t="s">
        <v>12</v>
      </c>
      <c r="X11" s="1" t="s">
        <v>13</v>
      </c>
    </row>
    <row r="12" spans="1:24" x14ac:dyDescent="0.3">
      <c r="A12" s="23" t="s">
        <v>138</v>
      </c>
      <c r="B12" s="24" t="s">
        <v>579</v>
      </c>
      <c r="C12" s="34" t="s">
        <v>33</v>
      </c>
      <c r="D12" s="11">
        <v>1</v>
      </c>
      <c r="Q12" s="66">
        <f>(IF($B12="","0",VLOOKUP($B12,Biomass_pool_output_Field_modul!$A$3:$G$100,7,FALSE)))</f>
        <v>337</v>
      </c>
      <c r="R12" s="55"/>
      <c r="S12" s="34">
        <f>(IF($B12="","0",VLOOKUP($B12,Biomass_pool_output_Field_modul!$A$3:$F$100,2,FALSE)))*D12</f>
        <v>450</v>
      </c>
      <c r="T12" s="34">
        <f>(IF($B12="","0",VLOOKUP($B12,Biomass_pool_output_Field_modul!$A$3:$F$100,3,FALSE)))*D12</f>
        <v>20.96</v>
      </c>
      <c r="U12" s="34">
        <f>(IF($B12="","0",VLOOKUP($B12,Biomass_pool_output_Field_modul!$A$3:$F$100,4,FALSE)))*D12</f>
        <v>3.1</v>
      </c>
      <c r="V12" s="34">
        <f>(IF($B12="","0",VLOOKUP($B12,Biomass_pool_output_Field_modul!$A$3:$F$100,5,FALSE)))*D12</f>
        <v>18.7</v>
      </c>
      <c r="W12" s="34">
        <f>(IF($B12="","0",VLOOKUP($B12,Biomass_pool_output_Field_modul!$A$3:$F$100,6,FALSE)))*D12</f>
        <v>18.399999999999999</v>
      </c>
    </row>
    <row r="13" spans="1:24" x14ac:dyDescent="0.3">
      <c r="A13" s="23" t="s">
        <v>139</v>
      </c>
      <c r="B13" s="24"/>
      <c r="C13" s="34" t="s">
        <v>33</v>
      </c>
      <c r="D13" s="11"/>
      <c r="O13" s="32"/>
      <c r="P13" s="32"/>
      <c r="Q13" s="66" t="str">
        <f>(IF($B13="","0",VLOOKUP($B13,Biomass_pool_output_Field_modul!$A$3:$G$100,7,FALSE)))</f>
        <v>0</v>
      </c>
      <c r="R13" s="55"/>
      <c r="S13" s="34">
        <f>(IF($B13="","0",VLOOKUP($B13,Biomass_pool_output_Field_modul!$A$3:$F$100,2,FALSE)))*D13</f>
        <v>0</v>
      </c>
      <c r="T13" s="34">
        <f>(IF($B13="","0",VLOOKUP($B13,Biomass_pool_output_Field_modul!$A$3:$F$100,3,FALSE)))*D13</f>
        <v>0</v>
      </c>
      <c r="U13" s="34">
        <f>(IF($B13="","0",VLOOKUP($B13,Biomass_pool_output_Field_modul!$A$3:$F$100,4,FALSE)))*D13</f>
        <v>0</v>
      </c>
      <c r="V13" s="34">
        <f>(IF($B13="","0",VLOOKUP($B13,Biomass_pool_output_Field_modul!$A$3:$F$100,5,FALSE)))*D13</f>
        <v>0</v>
      </c>
      <c r="W13" s="34">
        <f>(IF($B13="","0",VLOOKUP($B13,Biomass_pool_output_Field_modul!$A$3:$F$100,6,FALSE)))*D13</f>
        <v>0</v>
      </c>
    </row>
    <row r="14" spans="1:24" x14ac:dyDescent="0.3">
      <c r="A14" s="23" t="s">
        <v>140</v>
      </c>
      <c r="B14" s="24"/>
      <c r="C14" s="34" t="s">
        <v>33</v>
      </c>
      <c r="D14" s="11"/>
      <c r="Q14" s="66" t="str">
        <f>(IF($B14="","0",VLOOKUP($B14,Biomass_pool_output_Field_modul!$A$3:$G$100,7,FALSE)))</f>
        <v>0</v>
      </c>
      <c r="R14" s="55"/>
      <c r="S14" s="34">
        <f>(IF($B14="","0",VLOOKUP($B14,Biomass_pool_output_Field_modul!$A$3:$F$100,2,FALSE)))*D14</f>
        <v>0</v>
      </c>
      <c r="T14" s="34">
        <f>(IF($B14="","0",VLOOKUP($B14,Biomass_pool_output_Field_modul!$A$3:$F$100,3,FALSE)))*D14</f>
        <v>0</v>
      </c>
      <c r="U14" s="34">
        <f>(IF($B14="","0",VLOOKUP($B14,Biomass_pool_output_Field_modul!$A$3:$F$100,4,FALSE)))*D14</f>
        <v>0</v>
      </c>
      <c r="V14" s="34">
        <f>(IF($B14="","0",VLOOKUP($B14,Biomass_pool_output_Field_modul!$A$3:$F$100,5,FALSE)))*D14</f>
        <v>0</v>
      </c>
      <c r="W14" s="34">
        <f>(IF($B14="","0",VLOOKUP($B14,Biomass_pool_output_Field_modul!$A$3:$F$100,6,FALSE)))*D14</f>
        <v>0</v>
      </c>
    </row>
    <row r="15" spans="1:24" x14ac:dyDescent="0.3">
      <c r="A15" s="23" t="s">
        <v>141</v>
      </c>
      <c r="B15" s="24"/>
      <c r="C15" s="34" t="s">
        <v>33</v>
      </c>
      <c r="D15" s="11"/>
      <c r="Q15" s="66" t="str">
        <f>(IF($B15="","0",VLOOKUP($B15,Biomass_pool_output_Field_modul!$A$3:$G$100,7,FALSE)))</f>
        <v>0</v>
      </c>
      <c r="R15" s="55"/>
      <c r="S15" s="34">
        <f>(IF($B15="","0",VLOOKUP($B15,Biomass_pool_output_Field_modul!$A$3:$F$100,2,FALSE)))*D15</f>
        <v>0</v>
      </c>
      <c r="T15" s="34">
        <f>(IF($B15="","0",VLOOKUP($B15,Biomass_pool_output_Field_modul!$A$3:$F$100,3,FALSE)))*D15</f>
        <v>0</v>
      </c>
      <c r="U15" s="34">
        <f>(IF($B15="","0",VLOOKUP($B15,Biomass_pool_output_Field_modul!$A$3:$F$100,4,FALSE)))*D15</f>
        <v>0</v>
      </c>
      <c r="V15" s="34">
        <f>(IF($B15="","0",VLOOKUP($B15,Biomass_pool_output_Field_modul!$A$3:$F$100,5,FALSE)))*D15</f>
        <v>0</v>
      </c>
      <c r="W15" s="34">
        <f>(IF($B15="","0",VLOOKUP($B15,Biomass_pool_output_Field_modul!$A$3:$F$100,6,FALSE)))*D15</f>
        <v>0</v>
      </c>
    </row>
    <row r="16" spans="1:24" x14ac:dyDescent="0.3">
      <c r="A16" s="23" t="s">
        <v>142</v>
      </c>
      <c r="B16" s="24"/>
      <c r="C16" s="34" t="s">
        <v>33</v>
      </c>
      <c r="D16" s="11"/>
      <c r="Q16" s="66" t="str">
        <f>(IF($B16="","0",VLOOKUP($B16,Biomass_pool_output_Field_modul!$A$3:$G$100,7,FALSE)))</f>
        <v>0</v>
      </c>
      <c r="R16" s="55"/>
      <c r="S16" s="34">
        <f>(IF($B16="","0",VLOOKUP($B16,Biomass_pool_output_Field_modul!$A$3:$F$100,2,FALSE)))*D16</f>
        <v>0</v>
      </c>
      <c r="T16" s="34">
        <f>(IF($B16="","0",VLOOKUP($B16,Biomass_pool_output_Field_modul!$A$3:$F$100,3,FALSE)))*D16</f>
        <v>0</v>
      </c>
      <c r="U16" s="34">
        <f>(IF($B16="","0",VLOOKUP($B16,Biomass_pool_output_Field_modul!$A$3:$F$100,4,FALSE)))*D16</f>
        <v>0</v>
      </c>
      <c r="V16" s="34">
        <f>(IF($B16="","0",VLOOKUP($B16,Biomass_pool_output_Field_modul!$A$3:$F$100,5,FALSE)))*D16</f>
        <v>0</v>
      </c>
      <c r="W16" s="34">
        <f>(IF($B16="","0",VLOOKUP($B16,Biomass_pool_output_Field_modul!$A$3:$F$100,6,FALSE)))*D16</f>
        <v>0</v>
      </c>
    </row>
    <row r="17" spans="1:57" x14ac:dyDescent="0.3">
      <c r="A17" s="23" t="s">
        <v>143</v>
      </c>
      <c r="B17" s="24"/>
      <c r="C17" s="34" t="s">
        <v>33</v>
      </c>
      <c r="D17" s="11"/>
      <c r="Q17" s="66" t="str">
        <f>(IF($B17="","0",VLOOKUP($B17,Biomass_pool_output_Field_modul!$A$3:$G$100,7,FALSE)))</f>
        <v>0</v>
      </c>
      <c r="R17" s="55"/>
      <c r="S17" s="34">
        <f>(IF($B17="","0",VLOOKUP($B17,Biomass_pool_output_Field_modul!$A$3:$F$100,2,FALSE)))*D17</f>
        <v>0</v>
      </c>
      <c r="T17" s="34">
        <f>(IF($B17="","0",VLOOKUP($B17,Biomass_pool_output_Field_modul!$A$3:$F$100,3,FALSE)))*D17</f>
        <v>0</v>
      </c>
      <c r="U17" s="34">
        <f>(IF($B17="","0",VLOOKUP($B17,Biomass_pool_output_Field_modul!$A$3:$F$100,4,FALSE)))*D17</f>
        <v>0</v>
      </c>
      <c r="V17" s="34">
        <f>(IF($B17="","0",VLOOKUP($B17,Biomass_pool_output_Field_modul!$A$3:$F$100,5,FALSE)))*D17</f>
        <v>0</v>
      </c>
      <c r="W17" s="34">
        <f>(IF($B17="","0",VLOOKUP($B17,Biomass_pool_output_Field_modul!$A$3:$F$100,6,FALSE)))*D17</f>
        <v>0</v>
      </c>
    </row>
    <row r="18" spans="1:57" x14ac:dyDescent="0.3">
      <c r="A18" s="23" t="s">
        <v>144</v>
      </c>
      <c r="B18" s="24"/>
      <c r="C18" s="34" t="s">
        <v>33</v>
      </c>
      <c r="D18" s="11"/>
      <c r="Q18" s="66" t="str">
        <f>(IF($B18="","0",VLOOKUP($B18,Biomass_pool_output_Field_modul!$A$3:$G$100,7,FALSE)))</f>
        <v>0</v>
      </c>
      <c r="R18" s="55"/>
      <c r="S18" s="34">
        <f>(IF($B18="","0",VLOOKUP($B18,Biomass_pool_output_Field_modul!$A$3:$F$100,2,FALSE)))*D18</f>
        <v>0</v>
      </c>
      <c r="T18" s="34">
        <f>(IF($B18="","0",VLOOKUP($B18,Biomass_pool_output_Field_modul!$A$3:$F$100,3,FALSE)))*D18</f>
        <v>0</v>
      </c>
      <c r="U18" s="34">
        <f>(IF($B18="","0",VLOOKUP($B18,Biomass_pool_output_Field_modul!$A$3:$F$100,4,FALSE)))*D18</f>
        <v>0</v>
      </c>
      <c r="V18" s="34">
        <f>(IF($B18="","0",VLOOKUP($B18,Biomass_pool_output_Field_modul!$A$3:$F$100,5,FALSE)))*D18</f>
        <v>0</v>
      </c>
      <c r="W18" s="34">
        <f>(IF($B18="","0",VLOOKUP($B18,Biomass_pool_output_Field_modul!$A$3:$F$100,6,FALSE)))*D18</f>
        <v>0</v>
      </c>
    </row>
    <row r="19" spans="1:57" ht="5.0999999999999996" customHeight="1" x14ac:dyDescent="0.3">
      <c r="A19" s="31"/>
      <c r="B19" s="31"/>
      <c r="C19" s="30"/>
      <c r="D19" s="30"/>
      <c r="E19" s="30"/>
      <c r="I19" s="30"/>
      <c r="J19" s="30"/>
      <c r="K19" s="30"/>
      <c r="L19" s="30"/>
      <c r="M19" s="30"/>
      <c r="O19" s="31"/>
      <c r="P19" s="31"/>
      <c r="Q19" s="67"/>
    </row>
    <row r="20" spans="1:57" x14ac:dyDescent="0.3">
      <c r="A20" s="23" t="s">
        <v>152</v>
      </c>
      <c r="B20" s="51"/>
      <c r="C20" s="34" t="s">
        <v>33</v>
      </c>
      <c r="D20" s="34">
        <f>SUM(D12:D18)</f>
        <v>1</v>
      </c>
      <c r="E20" s="147" t="s">
        <v>304</v>
      </c>
      <c r="I20" s="30"/>
      <c r="J20" s="30"/>
      <c r="K20" s="30"/>
      <c r="L20" s="30"/>
      <c r="M20" s="30"/>
      <c r="O20" s="31"/>
      <c r="P20" s="31"/>
      <c r="Q20" s="66">
        <f>(D12*Q12+D13*Q13+D14*Q14+D15*Q15+D16*Q16+D17*Q17+D18*Q18)/D20</f>
        <v>337</v>
      </c>
      <c r="R20" s="55"/>
      <c r="S20" s="34">
        <f>SUM(S12:S18)</f>
        <v>450</v>
      </c>
      <c r="T20" s="34">
        <f>SUM(T12:T18)</f>
        <v>20.96</v>
      </c>
      <c r="U20" s="34">
        <f>SUM(U12:U18)</f>
        <v>3.1</v>
      </c>
      <c r="V20" s="34">
        <f t="shared" ref="V20:W20" si="0">SUM(V12:V18)</f>
        <v>18.7</v>
      </c>
      <c r="W20" s="34">
        <f t="shared" si="0"/>
        <v>18.399999999999999</v>
      </c>
      <c r="BB20" t="str">
        <f>A4</f>
        <v>ID-nummer</v>
      </c>
      <c r="BC20">
        <f>B4</f>
        <v>224</v>
      </c>
    </row>
    <row r="21" spans="1:57" x14ac:dyDescent="0.3">
      <c r="A21" s="31"/>
      <c r="B21" s="31"/>
      <c r="C21" s="30"/>
      <c r="D21" s="30" t="str">
        <f>IF(C21="","",VLOOKUP(C21,'Crop definitions'!B11:H85,6,FALSE))</f>
        <v/>
      </c>
      <c r="E21" s="30"/>
      <c r="I21" s="222" t="s">
        <v>61</v>
      </c>
      <c r="J21" s="230"/>
      <c r="K21" s="230"/>
      <c r="L21" s="230"/>
      <c r="M21" s="223"/>
      <c r="O21" s="15" t="s">
        <v>84</v>
      </c>
      <c r="P21" s="58"/>
      <c r="AK21" s="44" t="s">
        <v>67</v>
      </c>
      <c r="AL21" s="45"/>
      <c r="AM21" s="45"/>
      <c r="AN21" s="45"/>
      <c r="AO21" s="45"/>
      <c r="AQ21" s="44" t="s">
        <v>127</v>
      </c>
      <c r="AR21" s="45"/>
      <c r="AS21" s="45"/>
      <c r="AT21" s="45"/>
      <c r="AU21" s="45"/>
      <c r="AV21" s="44"/>
      <c r="AW21" s="45"/>
      <c r="AX21" s="45"/>
      <c r="BB21" t="str">
        <f>A5</f>
        <v>Kode</v>
      </c>
      <c r="BC21" t="str">
        <f>B5</f>
        <v>Reservation_whole_c_biogas_conv</v>
      </c>
    </row>
    <row r="22" spans="1:57" ht="15.6" x14ac:dyDescent="0.3">
      <c r="A22" s="21" t="s">
        <v>58</v>
      </c>
      <c r="B22" s="22" t="s">
        <v>20</v>
      </c>
      <c r="C22" s="22" t="s">
        <v>19</v>
      </c>
      <c r="D22" s="22" t="s">
        <v>55</v>
      </c>
      <c r="E22" s="1" t="s">
        <v>4</v>
      </c>
      <c r="F22" s="3" t="s">
        <v>50</v>
      </c>
      <c r="G22" s="1" t="s">
        <v>5</v>
      </c>
      <c r="I22" s="22" t="s">
        <v>62</v>
      </c>
      <c r="J22" s="22" t="s">
        <v>63</v>
      </c>
      <c r="K22" s="22" t="s">
        <v>64</v>
      </c>
      <c r="L22" s="22" t="s">
        <v>65</v>
      </c>
      <c r="M22" s="22" t="s">
        <v>66</v>
      </c>
      <c r="O22" s="15" t="s">
        <v>85</v>
      </c>
      <c r="P22" s="58"/>
      <c r="AK22" s="46" t="s">
        <v>62</v>
      </c>
      <c r="AL22" s="46" t="s">
        <v>63</v>
      </c>
      <c r="AM22" s="46" t="s">
        <v>64</v>
      </c>
      <c r="AN22" s="46" t="s">
        <v>65</v>
      </c>
      <c r="AO22" s="46" t="s">
        <v>66</v>
      </c>
      <c r="AQ22" s="46" t="s">
        <v>157</v>
      </c>
      <c r="AR22" s="46" t="s">
        <v>158</v>
      </c>
      <c r="AS22" s="46" t="s">
        <v>159</v>
      </c>
      <c r="AT22" s="46" t="s">
        <v>160</v>
      </c>
      <c r="AU22" s="46" t="s">
        <v>161</v>
      </c>
      <c r="AX22" s="35"/>
      <c r="AZ22">
        <f t="shared" ref="AZ22:AZ85" si="1">$BC$20</f>
        <v>224</v>
      </c>
      <c r="BA22" t="str">
        <f t="shared" ref="BA22:BA85" si="2">$BC$21</f>
        <v>Reservation_whole_c_biogas_conv</v>
      </c>
      <c r="BB22" t="s">
        <v>73</v>
      </c>
      <c r="BC22" t="str">
        <f t="shared" ref="BC22" si="3">$B$12</f>
        <v>Whole_crop_conv</v>
      </c>
      <c r="BD22" t="str">
        <f t="shared" ref="BD22:BE28" si="4">C12</f>
        <v>Kg</v>
      </c>
      <c r="BE22">
        <f t="shared" si="4"/>
        <v>1</v>
      </c>
    </row>
    <row r="23" spans="1:57" x14ac:dyDescent="0.3">
      <c r="A23" s="23" t="s">
        <v>145</v>
      </c>
      <c r="B23" s="24"/>
      <c r="C23" s="34" t="s">
        <v>33</v>
      </c>
      <c r="D23" s="65"/>
      <c r="E23" s="112" t="str">
        <f>IF(B23="","",VLOOKUP(B23,'Processed products'!$B$5:$E$103,2,FALSE))</f>
        <v/>
      </c>
      <c r="F23" s="112" t="str">
        <f>IF(B23="","",VLOOKUP(B23,'Processed products'!$B$5:$E$103,3,FALSE))</f>
        <v/>
      </c>
      <c r="G23" s="112" t="str">
        <f>IF(B23="","",VLOOKUP(B23,'Processed products'!$B$5:$E$103,4,FALSE))</f>
        <v/>
      </c>
      <c r="I23" s="16">
        <f>IF($B23="",0,AK23/S$20)</f>
        <v>0</v>
      </c>
      <c r="J23" s="16">
        <f t="shared" ref="J23:M29" si="5">IF($B23="",0,AL23/T$20)</f>
        <v>0</v>
      </c>
      <c r="K23" s="16">
        <f t="shared" si="5"/>
        <v>0</v>
      </c>
      <c r="L23" s="16">
        <f t="shared" si="5"/>
        <v>0</v>
      </c>
      <c r="M23" s="16">
        <f t="shared" si="5"/>
        <v>0</v>
      </c>
      <c r="O23" s="64">
        <f t="shared" ref="O23:O29" si="6">D23*$D$20</f>
        <v>0</v>
      </c>
      <c r="P23" s="31"/>
      <c r="Q23" s="66" t="str">
        <f>(IF($B23="","",VLOOKUP($B23,'Processed products'!$B$5:$O$103,4,FALSE)))</f>
        <v/>
      </c>
      <c r="R23" s="55"/>
      <c r="S23" s="34" t="str">
        <f>(IF($B23="","",VLOOKUP($B23,'Processed products'!$B$5:$O$103,9,FALSE)))</f>
        <v/>
      </c>
      <c r="T23" s="34" t="str">
        <f>(IF($B23="","",VLOOKUP($B23,'Processed products'!$B$5:$O$103,10,FALSE)))</f>
        <v/>
      </c>
      <c r="U23" s="34" t="str">
        <f>(IF($B23="","",VLOOKUP($B23,'Processed products'!$B$5:$O$103,11,FALSE)))</f>
        <v/>
      </c>
      <c r="V23" s="34" t="str">
        <f>(IF($B23="","",VLOOKUP($B23,'Processed products'!$B$5:$O$103,12,FALSE)))</f>
        <v/>
      </c>
      <c r="W23" s="34" t="str">
        <f>(IF($B23="","",VLOOKUP($B23,'Processed products'!$B$5:$O$103,13,FALSE)))</f>
        <v/>
      </c>
      <c r="AK23" s="42">
        <f>IF(D23="",0,$D23*S23)</f>
        <v>0</v>
      </c>
      <c r="AL23" s="42">
        <f>IF(D23="",0,$D23*T23)</f>
        <v>0</v>
      </c>
      <c r="AM23" s="42">
        <f>IF(D23="",0,$D23*U23)</f>
        <v>0</v>
      </c>
      <c r="AN23" s="42">
        <f>IF(D23="",0,$D23*V23)</f>
        <v>0</v>
      </c>
      <c r="AO23" s="42">
        <f>IF(D23="",0,$D23*W23)</f>
        <v>0</v>
      </c>
      <c r="AU23" s="40"/>
      <c r="AZ23">
        <f t="shared" si="1"/>
        <v>224</v>
      </c>
      <c r="BA23" t="str">
        <f t="shared" si="2"/>
        <v>Reservation_whole_c_biogas_conv</v>
      </c>
      <c r="BB23" t="s">
        <v>73</v>
      </c>
      <c r="BC23">
        <f>$B$13</f>
        <v>0</v>
      </c>
      <c r="BD23" t="str">
        <f t="shared" si="4"/>
        <v>Kg</v>
      </c>
      <c r="BE23">
        <f t="shared" si="4"/>
        <v>0</v>
      </c>
    </row>
    <row r="24" spans="1:57" x14ac:dyDescent="0.3">
      <c r="A24" s="23" t="s">
        <v>146</v>
      </c>
      <c r="B24" s="24"/>
      <c r="C24" s="34" t="s">
        <v>33</v>
      </c>
      <c r="D24" s="65"/>
      <c r="E24" s="112" t="str">
        <f>IF(B24="","",VLOOKUP(B24,'Processed products'!$B$5:$E$103,2,FALSE))</f>
        <v/>
      </c>
      <c r="F24" s="112" t="str">
        <f>IF(B24="","",VLOOKUP(B24,'Processed products'!$B$5:$E$103,3,FALSE))</f>
        <v/>
      </c>
      <c r="G24" s="112" t="str">
        <f>IF(B24="","",VLOOKUP(B24,'Processed products'!$B$5:$E$103,4,FALSE))</f>
        <v/>
      </c>
      <c r="I24" s="16">
        <f t="shared" ref="I24:I29" si="7">IF($B24="",0,AK24/S$20)</f>
        <v>0</v>
      </c>
      <c r="J24" s="16">
        <f t="shared" si="5"/>
        <v>0</v>
      </c>
      <c r="K24" s="16">
        <f t="shared" si="5"/>
        <v>0</v>
      </c>
      <c r="L24" s="16">
        <f t="shared" si="5"/>
        <v>0</v>
      </c>
      <c r="M24" s="16">
        <f t="shared" si="5"/>
        <v>0</v>
      </c>
      <c r="O24" s="64">
        <f t="shared" si="6"/>
        <v>0</v>
      </c>
      <c r="P24" s="31"/>
      <c r="Q24" s="66" t="str">
        <f>(IF($B24="","",VLOOKUP($B24,'Processed products'!$B$5:$O$103,4,FALSE)))</f>
        <v/>
      </c>
      <c r="R24" s="55"/>
      <c r="S24" s="34" t="str">
        <f>(IF($B24="","",VLOOKUP($B24,'Processed products'!$B$5:$O$103,9,FALSE)))</f>
        <v/>
      </c>
      <c r="T24" s="34" t="str">
        <f>(IF($B24="","",VLOOKUP($B24,'Processed products'!$B$5:$O$103,10,FALSE)))</f>
        <v/>
      </c>
      <c r="U24" s="34" t="str">
        <f>(IF($B24="","",VLOOKUP($B24,'Processed products'!$B$5:$O$103,11,FALSE)))</f>
        <v/>
      </c>
      <c r="V24" s="34" t="str">
        <f>(IF($B24="","",VLOOKUP($B24,'Processed products'!$B$5:$O$103,12,FALSE)))</f>
        <v/>
      </c>
      <c r="W24" s="34" t="str">
        <f>(IF($B24="","",VLOOKUP($B24,'Processed products'!$B$5:$O$103,13,FALSE)))</f>
        <v/>
      </c>
      <c r="AK24" s="42">
        <f t="shared" ref="AK24:AK29" si="8">IF(D24="",0,$D24*S24)</f>
        <v>0</v>
      </c>
      <c r="AL24" s="42">
        <f t="shared" ref="AL24:AL29" si="9">IF(D24="",0,$D24*T24)</f>
        <v>0</v>
      </c>
      <c r="AM24" s="42">
        <f t="shared" ref="AM24:AM29" si="10">IF(D24="",0,$D24*U24)</f>
        <v>0</v>
      </c>
      <c r="AN24" s="42">
        <f t="shared" ref="AN24:AN29" si="11">IF(D24="",0,$D24*V24)</f>
        <v>0</v>
      </c>
      <c r="AO24" s="42">
        <f t="shared" ref="AO24:AO29" si="12">IF(D24="",0,$D24*W24)</f>
        <v>0</v>
      </c>
      <c r="AZ24">
        <f t="shared" si="1"/>
        <v>224</v>
      </c>
      <c r="BA24" t="str">
        <f t="shared" si="2"/>
        <v>Reservation_whole_c_biogas_conv</v>
      </c>
      <c r="BB24" t="s">
        <v>73</v>
      </c>
      <c r="BC24">
        <f>$B$14</f>
        <v>0</v>
      </c>
      <c r="BD24" t="str">
        <f t="shared" si="4"/>
        <v>Kg</v>
      </c>
      <c r="BE24">
        <f t="shared" si="4"/>
        <v>0</v>
      </c>
    </row>
    <row r="25" spans="1:57" x14ac:dyDescent="0.3">
      <c r="A25" s="23" t="s">
        <v>147</v>
      </c>
      <c r="B25" s="24"/>
      <c r="C25" s="34" t="s">
        <v>33</v>
      </c>
      <c r="D25" s="65"/>
      <c r="E25" s="112" t="str">
        <f>IF(B25="","",VLOOKUP(B25,'Processed products'!$B$5:$E$103,2,FALSE))</f>
        <v/>
      </c>
      <c r="F25" s="112" t="str">
        <f>IF(B25="","",VLOOKUP(B25,'Processed products'!$B$5:$E$103,3,FALSE))</f>
        <v/>
      </c>
      <c r="G25" s="112" t="str">
        <f>IF(B25="","",VLOOKUP(B25,'Processed products'!$B$5:$E$103,4,FALSE))</f>
        <v/>
      </c>
      <c r="I25" s="16">
        <f t="shared" si="7"/>
        <v>0</v>
      </c>
      <c r="J25" s="16">
        <f t="shared" si="5"/>
        <v>0</v>
      </c>
      <c r="K25" s="16">
        <f t="shared" si="5"/>
        <v>0</v>
      </c>
      <c r="L25" s="16">
        <f t="shared" si="5"/>
        <v>0</v>
      </c>
      <c r="M25" s="16">
        <f t="shared" si="5"/>
        <v>0</v>
      </c>
      <c r="O25" s="64">
        <f t="shared" si="6"/>
        <v>0</v>
      </c>
      <c r="P25" s="31"/>
      <c r="Q25" s="66" t="str">
        <f>(IF($B25="","",VLOOKUP($B25,'Processed products'!$B$5:$O$103,4,FALSE)))</f>
        <v/>
      </c>
      <c r="R25" s="55"/>
      <c r="S25" s="34" t="str">
        <f>(IF($B25="","",VLOOKUP($B25,'Processed products'!$B$5:$O$103,9,FALSE)))</f>
        <v/>
      </c>
      <c r="T25" s="34" t="str">
        <f>(IF($B25="","",VLOOKUP($B25,'Processed products'!$B$5:$O$103,10,FALSE)))</f>
        <v/>
      </c>
      <c r="U25" s="34" t="str">
        <f>(IF($B25="","",VLOOKUP($B25,'Processed products'!$B$5:$O$103,11,FALSE)))</f>
        <v/>
      </c>
      <c r="V25" s="34" t="str">
        <f>(IF($B25="","",VLOOKUP($B25,'Processed products'!$B$5:$O$103,12,FALSE)))</f>
        <v/>
      </c>
      <c r="W25" s="34" t="str">
        <f>(IF($B25="","",VLOOKUP($B25,'Processed products'!$B$5:$O$103,13,FALSE)))</f>
        <v/>
      </c>
      <c r="AK25" s="42">
        <f t="shared" si="8"/>
        <v>0</v>
      </c>
      <c r="AL25" s="42">
        <f t="shared" si="9"/>
        <v>0</v>
      </c>
      <c r="AM25" s="42">
        <f t="shared" si="10"/>
        <v>0</v>
      </c>
      <c r="AN25" s="42">
        <f t="shared" si="11"/>
        <v>0</v>
      </c>
      <c r="AO25" s="42">
        <f t="shared" si="12"/>
        <v>0</v>
      </c>
      <c r="AZ25">
        <f t="shared" si="1"/>
        <v>224</v>
      </c>
      <c r="BA25" t="str">
        <f t="shared" si="2"/>
        <v>Reservation_whole_c_biogas_conv</v>
      </c>
      <c r="BB25" t="s">
        <v>73</v>
      </c>
      <c r="BC25">
        <f t="shared" ref="BC25" si="13">$B$15</f>
        <v>0</v>
      </c>
      <c r="BD25" t="str">
        <f t="shared" si="4"/>
        <v>Kg</v>
      </c>
      <c r="BE25">
        <f t="shared" si="4"/>
        <v>0</v>
      </c>
    </row>
    <row r="26" spans="1:57" x14ac:dyDescent="0.3">
      <c r="A26" s="23" t="s">
        <v>148</v>
      </c>
      <c r="B26" s="24"/>
      <c r="C26" s="34" t="s">
        <v>33</v>
      </c>
      <c r="D26" s="65"/>
      <c r="E26" s="112" t="str">
        <f>IF(B26="","",VLOOKUP(B26,'Processed products'!$B$5:$E$103,2,FALSE))</f>
        <v/>
      </c>
      <c r="F26" s="112" t="str">
        <f>IF(B26="","",VLOOKUP(B26,'Processed products'!$B$5:$E$103,3,FALSE))</f>
        <v/>
      </c>
      <c r="G26" s="112" t="str">
        <f>IF(B26="","",VLOOKUP(B26,'Processed products'!$B$5:$E$103,4,FALSE))</f>
        <v/>
      </c>
      <c r="I26" s="16">
        <f t="shared" si="7"/>
        <v>0</v>
      </c>
      <c r="J26" s="16">
        <f t="shared" si="5"/>
        <v>0</v>
      </c>
      <c r="K26" s="16">
        <f t="shared" si="5"/>
        <v>0</v>
      </c>
      <c r="L26" s="16">
        <f t="shared" si="5"/>
        <v>0</v>
      </c>
      <c r="M26" s="16">
        <f t="shared" si="5"/>
        <v>0</v>
      </c>
      <c r="O26" s="64">
        <f t="shared" si="6"/>
        <v>0</v>
      </c>
      <c r="P26" s="31"/>
      <c r="Q26" s="66" t="str">
        <f>(IF($B26="","",VLOOKUP($B26,'Processed products'!$B$5:$O$103,4,FALSE)))</f>
        <v/>
      </c>
      <c r="R26" s="55"/>
      <c r="S26" s="34" t="str">
        <f>(IF($B26="","",VLOOKUP($B26,'Processed products'!$B$5:$O$103,9,FALSE)))</f>
        <v/>
      </c>
      <c r="T26" s="34" t="str">
        <f>(IF($B26="","",VLOOKUP($B26,'Processed products'!$B$5:$O$103,10,FALSE)))</f>
        <v/>
      </c>
      <c r="U26" s="34" t="str">
        <f>(IF($B26="","",VLOOKUP($B26,'Processed products'!$B$5:$O$103,11,FALSE)))</f>
        <v/>
      </c>
      <c r="V26" s="34" t="str">
        <f>(IF($B26="","",VLOOKUP($B26,'Processed products'!$B$5:$O$103,12,FALSE)))</f>
        <v/>
      </c>
      <c r="W26" s="34" t="str">
        <f>(IF($B26="","",VLOOKUP($B26,'Processed products'!$B$5:$O$103,13,FALSE)))</f>
        <v/>
      </c>
      <c r="AK26" s="42">
        <f t="shared" si="8"/>
        <v>0</v>
      </c>
      <c r="AL26" s="42">
        <f t="shared" si="9"/>
        <v>0</v>
      </c>
      <c r="AM26" s="42">
        <f t="shared" si="10"/>
        <v>0</v>
      </c>
      <c r="AN26" s="42">
        <f t="shared" si="11"/>
        <v>0</v>
      </c>
      <c r="AO26" s="42">
        <f t="shared" si="12"/>
        <v>0</v>
      </c>
      <c r="AZ26">
        <f t="shared" si="1"/>
        <v>224</v>
      </c>
      <c r="BA26" t="str">
        <f t="shared" si="2"/>
        <v>Reservation_whole_c_biogas_conv</v>
      </c>
      <c r="BB26" t="s">
        <v>73</v>
      </c>
      <c r="BC26">
        <f t="shared" ref="BC26" si="14">$B$16</f>
        <v>0</v>
      </c>
      <c r="BD26" t="str">
        <f t="shared" si="4"/>
        <v>Kg</v>
      </c>
      <c r="BE26">
        <f t="shared" si="4"/>
        <v>0</v>
      </c>
    </row>
    <row r="27" spans="1:57" x14ac:dyDescent="0.3">
      <c r="A27" s="23" t="s">
        <v>149</v>
      </c>
      <c r="B27" s="24"/>
      <c r="C27" s="34" t="s">
        <v>33</v>
      </c>
      <c r="D27" s="65"/>
      <c r="E27" s="112" t="str">
        <f>IF(B27="","",VLOOKUP(B27,'Processed products'!$B$5:$E$103,2,FALSE))</f>
        <v/>
      </c>
      <c r="F27" s="112" t="str">
        <f>IF(B27="","",VLOOKUP(B27,'Processed products'!$B$5:$E$103,3,FALSE))</f>
        <v/>
      </c>
      <c r="G27" s="112" t="str">
        <f>IF(B27="","",VLOOKUP(B27,'Processed products'!$B$5:$E$103,4,FALSE))</f>
        <v/>
      </c>
      <c r="I27" s="16">
        <f t="shared" si="7"/>
        <v>0</v>
      </c>
      <c r="J27" s="16">
        <f t="shared" si="5"/>
        <v>0</v>
      </c>
      <c r="K27" s="16">
        <f t="shared" si="5"/>
        <v>0</v>
      </c>
      <c r="L27" s="16">
        <f t="shared" si="5"/>
        <v>0</v>
      </c>
      <c r="M27" s="16">
        <f t="shared" si="5"/>
        <v>0</v>
      </c>
      <c r="O27" s="64">
        <f t="shared" si="6"/>
        <v>0</v>
      </c>
      <c r="P27" s="31"/>
      <c r="Q27" s="66" t="str">
        <f>(IF($B27="","",VLOOKUP($B27,'Processed products'!$B$5:$O$103,4,FALSE)))</f>
        <v/>
      </c>
      <c r="R27" s="55"/>
      <c r="S27" s="34" t="str">
        <f>(IF($B27="","",VLOOKUP($B27,'Processed products'!$B$5:$O$103,9,FALSE)))</f>
        <v/>
      </c>
      <c r="T27" s="34" t="str">
        <f>(IF($B27="","",VLOOKUP($B27,'Processed products'!$B$5:$O$103,10,FALSE)))</f>
        <v/>
      </c>
      <c r="U27" s="34" t="str">
        <f>(IF($B27="","",VLOOKUP($B27,'Processed products'!$B$5:$O$103,11,FALSE)))</f>
        <v/>
      </c>
      <c r="V27" s="34" t="str">
        <f>(IF($B27="","",VLOOKUP($B27,'Processed products'!$B$5:$O$103,12,FALSE)))</f>
        <v/>
      </c>
      <c r="W27" s="34" t="str">
        <f>(IF($B27="","",VLOOKUP($B27,'Processed products'!$B$5:$O$103,13,FALSE)))</f>
        <v/>
      </c>
      <c r="AK27" s="42">
        <f t="shared" si="8"/>
        <v>0</v>
      </c>
      <c r="AL27" s="42">
        <f t="shared" si="9"/>
        <v>0</v>
      </c>
      <c r="AM27" s="42">
        <f t="shared" si="10"/>
        <v>0</v>
      </c>
      <c r="AN27" s="42">
        <f t="shared" si="11"/>
        <v>0</v>
      </c>
      <c r="AO27" s="42">
        <f t="shared" si="12"/>
        <v>0</v>
      </c>
      <c r="AZ27">
        <f t="shared" si="1"/>
        <v>224</v>
      </c>
      <c r="BA27" t="str">
        <f t="shared" si="2"/>
        <v>Reservation_whole_c_biogas_conv</v>
      </c>
      <c r="BB27" t="s">
        <v>73</v>
      </c>
      <c r="BC27">
        <f>$B$17</f>
        <v>0</v>
      </c>
      <c r="BD27" t="str">
        <f t="shared" si="4"/>
        <v>Kg</v>
      </c>
      <c r="BE27">
        <f t="shared" si="4"/>
        <v>0</v>
      </c>
    </row>
    <row r="28" spans="1:57" x14ac:dyDescent="0.3">
      <c r="A28" s="23" t="s">
        <v>150</v>
      </c>
      <c r="B28" s="24"/>
      <c r="C28" s="34" t="s">
        <v>33</v>
      </c>
      <c r="D28" s="65"/>
      <c r="E28" s="112" t="str">
        <f>IF(B28="","",VLOOKUP(B28,'Processed products'!$B$5:$E$103,2,FALSE))</f>
        <v/>
      </c>
      <c r="F28" s="112" t="str">
        <f>IF(B28="","",VLOOKUP(B28,'Processed products'!$B$5:$E$103,3,FALSE))</f>
        <v/>
      </c>
      <c r="G28" s="112" t="str">
        <f>IF(B28="","",VLOOKUP(B28,'Processed products'!$B$5:$E$103,4,FALSE))</f>
        <v/>
      </c>
      <c r="I28" s="16">
        <f t="shared" si="7"/>
        <v>0</v>
      </c>
      <c r="J28" s="16">
        <f t="shared" si="5"/>
        <v>0</v>
      </c>
      <c r="K28" s="16">
        <f t="shared" si="5"/>
        <v>0</v>
      </c>
      <c r="L28" s="16">
        <f t="shared" si="5"/>
        <v>0</v>
      </c>
      <c r="M28" s="16">
        <f t="shared" si="5"/>
        <v>0</v>
      </c>
      <c r="O28" s="64">
        <f t="shared" si="6"/>
        <v>0</v>
      </c>
      <c r="P28" s="31"/>
      <c r="Q28" s="66" t="str">
        <f>(IF($B28="","",VLOOKUP($B28,'Processed products'!$B$5:$O$103,4,FALSE)))</f>
        <v/>
      </c>
      <c r="R28" s="55"/>
      <c r="S28" s="34" t="str">
        <f>(IF($B28="","",VLOOKUP($B28,'Processed products'!$B$5:$O$103,9,FALSE)))</f>
        <v/>
      </c>
      <c r="T28" s="34" t="str">
        <f>(IF($B28="","",VLOOKUP($B28,'Processed products'!$B$5:$O$103,10,FALSE)))</f>
        <v/>
      </c>
      <c r="U28" s="34" t="str">
        <f>(IF($B28="","",VLOOKUP($B28,'Processed products'!$B$5:$O$103,11,FALSE)))</f>
        <v/>
      </c>
      <c r="V28" s="34" t="str">
        <f>(IF($B28="","",VLOOKUP($B28,'Processed products'!$B$5:$O$103,12,FALSE)))</f>
        <v/>
      </c>
      <c r="W28" s="34" t="str">
        <f>(IF($B28="","",VLOOKUP($B28,'Processed products'!$B$5:$O$103,13,FALSE)))</f>
        <v/>
      </c>
      <c r="AK28" s="42">
        <f t="shared" si="8"/>
        <v>0</v>
      </c>
      <c r="AL28" s="42">
        <f t="shared" si="9"/>
        <v>0</v>
      </c>
      <c r="AM28" s="42">
        <f t="shared" si="10"/>
        <v>0</v>
      </c>
      <c r="AN28" s="42">
        <f t="shared" si="11"/>
        <v>0</v>
      </c>
      <c r="AO28" s="42">
        <f t="shared" si="12"/>
        <v>0</v>
      </c>
      <c r="AS28" s="47"/>
      <c r="AZ28">
        <f t="shared" si="1"/>
        <v>224</v>
      </c>
      <c r="BA28" t="str">
        <f t="shared" si="2"/>
        <v>Reservation_whole_c_biogas_conv</v>
      </c>
      <c r="BB28" t="s">
        <v>73</v>
      </c>
      <c r="BC28">
        <f>$B$18</f>
        <v>0</v>
      </c>
      <c r="BD28" t="str">
        <f t="shared" si="4"/>
        <v>Kg</v>
      </c>
      <c r="BE28">
        <f t="shared" si="4"/>
        <v>0</v>
      </c>
    </row>
    <row r="29" spans="1:57" x14ac:dyDescent="0.3">
      <c r="A29" s="23" t="s">
        <v>151</v>
      </c>
      <c r="B29" s="24"/>
      <c r="C29" s="34" t="s">
        <v>33</v>
      </c>
      <c r="D29" s="65"/>
      <c r="E29" s="112" t="str">
        <f>IF(B29="","",VLOOKUP(B29,'Processed products'!$B$5:$E$103,2,FALSE))</f>
        <v/>
      </c>
      <c r="F29" s="112" t="str">
        <f>IF(B29="","",VLOOKUP(B29,'Processed products'!$B$5:$E$103,3,FALSE))</f>
        <v/>
      </c>
      <c r="G29" s="112" t="str">
        <f>IF(B29="","",VLOOKUP(B29,'Processed products'!$B$5:$E$103,4,FALSE))</f>
        <v/>
      </c>
      <c r="I29" s="16">
        <f t="shared" si="7"/>
        <v>0</v>
      </c>
      <c r="J29" s="16">
        <f t="shared" si="5"/>
        <v>0</v>
      </c>
      <c r="K29" s="16">
        <f>IF($B29="",0,AM29/U$20)</f>
        <v>0</v>
      </c>
      <c r="L29" s="16">
        <f t="shared" si="5"/>
        <v>0</v>
      </c>
      <c r="M29" s="16">
        <f t="shared" si="5"/>
        <v>0</v>
      </c>
      <c r="O29" s="64">
        <f t="shared" si="6"/>
        <v>0</v>
      </c>
      <c r="P29" s="31"/>
      <c r="Q29" s="66" t="str">
        <f>(IF($B29="","",VLOOKUP($B29,'Processed products'!$B$5:$O$103,4,FALSE)))</f>
        <v/>
      </c>
      <c r="R29" s="55"/>
      <c r="S29" s="34" t="str">
        <f>(IF($B29="","",VLOOKUP($B29,'Processed products'!$B$5:$O$103,9,FALSE)))</f>
        <v/>
      </c>
      <c r="T29" s="34" t="str">
        <f>(IF($B29="","",VLOOKUP($B29,'Processed products'!$B$5:$O$103,10,FALSE)))</f>
        <v/>
      </c>
      <c r="U29" s="34" t="str">
        <f>(IF($B29="","",VLOOKUP($B29,'Processed products'!$B$5:$O$103,11,FALSE)))</f>
        <v/>
      </c>
      <c r="V29" s="34" t="str">
        <f>(IF($B29="","",VLOOKUP($B29,'Processed products'!$B$5:$O$103,12,FALSE)))</f>
        <v/>
      </c>
      <c r="W29" s="34" t="str">
        <f>(IF($B29="","",VLOOKUP($B29,'Processed products'!$B$5:$O$103,13,FALSE)))</f>
        <v/>
      </c>
      <c r="AK29" s="42">
        <f t="shared" si="8"/>
        <v>0</v>
      </c>
      <c r="AL29" s="42">
        <f t="shared" si="9"/>
        <v>0</v>
      </c>
      <c r="AM29" s="42">
        <f t="shared" si="10"/>
        <v>0</v>
      </c>
      <c r="AN29" s="42">
        <f t="shared" si="11"/>
        <v>0</v>
      </c>
      <c r="AO29" s="42">
        <f t="shared" si="12"/>
        <v>0</v>
      </c>
      <c r="AZ29">
        <f t="shared" si="1"/>
        <v>224</v>
      </c>
      <c r="BA29" t="str">
        <f t="shared" si="2"/>
        <v>Reservation_whole_c_biogas_conv</v>
      </c>
      <c r="BB29" t="s">
        <v>171</v>
      </c>
      <c r="BC29">
        <f>$B$23</f>
        <v>0</v>
      </c>
      <c r="BD29" t="str">
        <f>C23</f>
        <v>Kg</v>
      </c>
      <c r="BE29" s="81">
        <f>O23</f>
        <v>0</v>
      </c>
    </row>
    <row r="30" spans="1:57" x14ac:dyDescent="0.3">
      <c r="A30" s="41" t="s">
        <v>60</v>
      </c>
      <c r="B30" s="50"/>
      <c r="C30" s="34" t="s">
        <v>33</v>
      </c>
      <c r="D30" s="63">
        <f>SUM(D23:D29)</f>
        <v>0</v>
      </c>
      <c r="E30" s="30"/>
      <c r="I30" s="42">
        <f>SUM(I23:I29)</f>
        <v>0</v>
      </c>
      <c r="J30" s="42">
        <f t="shared" ref="J30:L30" si="15">SUM(J23:J29)</f>
        <v>0</v>
      </c>
      <c r="K30" s="42">
        <f t="shared" si="15"/>
        <v>0</v>
      </c>
      <c r="L30" s="42">
        <f t="shared" si="15"/>
        <v>0</v>
      </c>
      <c r="M30" s="42">
        <f>SUM(M23:M29)</f>
        <v>0</v>
      </c>
      <c r="O30" s="64">
        <f>SUM(O23:O29)</f>
        <v>0</v>
      </c>
      <c r="P30" s="31"/>
      <c r="AK30" s="42">
        <f>SUM(AK23:AK29)</f>
        <v>0</v>
      </c>
      <c r="AL30" s="42">
        <f t="shared" ref="AL30:AO30" si="16">SUM(AL23:AL29)</f>
        <v>0</v>
      </c>
      <c r="AM30" s="42">
        <f t="shared" si="16"/>
        <v>0</v>
      </c>
      <c r="AN30" s="42">
        <f t="shared" si="16"/>
        <v>0</v>
      </c>
      <c r="AO30" s="42">
        <f t="shared" si="16"/>
        <v>0</v>
      </c>
      <c r="AZ30">
        <f t="shared" si="1"/>
        <v>224</v>
      </c>
      <c r="BA30" t="str">
        <f t="shared" si="2"/>
        <v>Reservation_whole_c_biogas_conv</v>
      </c>
      <c r="BB30" t="s">
        <v>171</v>
      </c>
      <c r="BC30">
        <f>$B$24</f>
        <v>0</v>
      </c>
      <c r="BD30" t="str">
        <f t="shared" ref="BD30:BD35" si="17">C23</f>
        <v>Kg</v>
      </c>
      <c r="BE30" s="81">
        <f t="shared" ref="BE30:BE35" si="18">O23</f>
        <v>0</v>
      </c>
    </row>
    <row r="31" spans="1:57" x14ac:dyDescent="0.3">
      <c r="Y31" s="68"/>
      <c r="Z31" s="68"/>
      <c r="AA31" s="68"/>
      <c r="AB31" s="68"/>
      <c r="AC31" s="68"/>
      <c r="AS31" s="81"/>
      <c r="AZ31">
        <f t="shared" si="1"/>
        <v>224</v>
      </c>
      <c r="BA31" t="str">
        <f t="shared" si="2"/>
        <v>Reservation_whole_c_biogas_conv</v>
      </c>
      <c r="BB31" t="s">
        <v>171</v>
      </c>
      <c r="BC31">
        <f>$B$25</f>
        <v>0</v>
      </c>
      <c r="BD31" t="str">
        <f t="shared" si="17"/>
        <v>Kg</v>
      </c>
      <c r="BE31" s="81">
        <f t="shared" si="18"/>
        <v>0</v>
      </c>
    </row>
    <row r="32" spans="1:57" ht="15.6" x14ac:dyDescent="0.3">
      <c r="A32" s="21" t="s">
        <v>59</v>
      </c>
      <c r="B32" s="22" t="s">
        <v>20</v>
      </c>
      <c r="C32" s="22" t="s">
        <v>19</v>
      </c>
      <c r="D32" s="22" t="s">
        <v>55</v>
      </c>
      <c r="E32" s="1" t="s">
        <v>4</v>
      </c>
      <c r="F32" s="3" t="s">
        <v>50</v>
      </c>
      <c r="G32" s="1" t="s">
        <v>5</v>
      </c>
      <c r="Y32" s="68"/>
      <c r="Z32" s="68"/>
      <c r="AA32" s="68"/>
      <c r="AB32" s="68"/>
      <c r="AC32" s="68"/>
      <c r="AS32" s="81"/>
      <c r="AZ32">
        <f t="shared" si="1"/>
        <v>224</v>
      </c>
      <c r="BA32" t="str">
        <f t="shared" si="2"/>
        <v>Reservation_whole_c_biogas_conv</v>
      </c>
      <c r="BB32" t="s">
        <v>171</v>
      </c>
      <c r="BC32">
        <f>$B$26</f>
        <v>0</v>
      </c>
      <c r="BD32" t="str">
        <f t="shared" si="17"/>
        <v>Kg</v>
      </c>
      <c r="BE32" s="81">
        <f t="shared" si="18"/>
        <v>0</v>
      </c>
    </row>
    <row r="33" spans="1:57" x14ac:dyDescent="0.3">
      <c r="A33" s="23" t="s">
        <v>430</v>
      </c>
      <c r="B33" s="24"/>
      <c r="C33" s="34" t="s">
        <v>33</v>
      </c>
      <c r="D33" s="65"/>
      <c r="E33" s="34" t="str">
        <f>IF(B33="","",VLOOKUP(B33,'Processed products'!$AJ$5:$AM$239,2,FALSE))</f>
        <v/>
      </c>
      <c r="F33" s="34" t="str">
        <f>IF(B33="","",VLOOKUP(B33,'Processed products'!$AJ$5:$AM$239,3,FALSE))</f>
        <v/>
      </c>
      <c r="G33" s="34" t="str">
        <f>IF(B33="","",VLOOKUP(B33,'Processed products'!$AJ$5:$AM$239,4,FALSE))</f>
        <v/>
      </c>
      <c r="I33" s="173" t="str">
        <f>IF($B33="","",1-I30-SUM(I34:I39))</f>
        <v/>
      </c>
      <c r="J33" s="173" t="str">
        <f t="shared" ref="J33:M33" si="19">IF($B33="","",1-J30-SUM(J34:J39))</f>
        <v/>
      </c>
      <c r="K33" s="173" t="str">
        <f t="shared" si="19"/>
        <v/>
      </c>
      <c r="L33" s="173" t="str">
        <f t="shared" si="19"/>
        <v/>
      </c>
      <c r="M33" s="173" t="str">
        <f t="shared" si="19"/>
        <v/>
      </c>
      <c r="O33" s="64">
        <f t="shared" ref="O33:O37" si="20">D33*$D$20</f>
        <v>0</v>
      </c>
      <c r="P33" s="59"/>
      <c r="Q33" s="66" t="str">
        <f>(IF($B33="","",VLOOKUP($B33,'Processed products'!AJ4:AN238,5,FALSE)))</f>
        <v/>
      </c>
      <c r="AK33" s="42" t="str">
        <f>IF($D33="","",(S20*I33))</f>
        <v/>
      </c>
      <c r="AL33" s="42" t="str">
        <f>IF($D33="","",(T20*J33))</f>
        <v/>
      </c>
      <c r="AM33" s="42" t="str">
        <f>IF($D33="","",(U20*K33))</f>
        <v/>
      </c>
      <c r="AN33" s="42" t="str">
        <f>IF($D33="","",(V20*L33))</f>
        <v/>
      </c>
      <c r="AO33" s="42" t="str">
        <f>IF($D33="","",(W20*M33))</f>
        <v/>
      </c>
      <c r="AQ33" s="62" t="str">
        <f t="shared" ref="AQ33:AU39" si="21">IF($D33="","",(1/$O33)*AK33)</f>
        <v/>
      </c>
      <c r="AR33" s="62" t="str">
        <f t="shared" si="21"/>
        <v/>
      </c>
      <c r="AS33" s="62" t="str">
        <f t="shared" si="21"/>
        <v/>
      </c>
      <c r="AT33" s="62" t="str">
        <f t="shared" si="21"/>
        <v/>
      </c>
      <c r="AU33" s="62" t="str">
        <f t="shared" si="21"/>
        <v/>
      </c>
      <c r="AZ33">
        <f t="shared" si="1"/>
        <v>224</v>
      </c>
      <c r="BA33" t="str">
        <f t="shared" si="2"/>
        <v>Reservation_whole_c_biogas_conv</v>
      </c>
      <c r="BB33" t="s">
        <v>171</v>
      </c>
      <c r="BC33">
        <f>$B$27</f>
        <v>0</v>
      </c>
      <c r="BD33" t="str">
        <f t="shared" si="17"/>
        <v>Kg</v>
      </c>
      <c r="BE33" s="81">
        <f t="shared" si="18"/>
        <v>0</v>
      </c>
    </row>
    <row r="34" spans="1:57" x14ac:dyDescent="0.3">
      <c r="A34" s="23" t="s">
        <v>153</v>
      </c>
      <c r="B34" s="24" t="s">
        <v>571</v>
      </c>
      <c r="C34" s="34" t="s">
        <v>33</v>
      </c>
      <c r="D34" s="65">
        <v>1</v>
      </c>
      <c r="E34" s="34" t="str">
        <f>IF(B34="","",VLOOKUP(B34,'Processed products'!$AJ$5:$AM$239,2,FALSE))</f>
        <v>Energy_whole_crop_conv</v>
      </c>
      <c r="F34" s="34" t="str">
        <f>IF(B34="","",VLOOKUP(B34,'Processed products'!$AJ$5:$AM$239,3,FALSE))</f>
        <v>Energy_biomass_rerservation_conv</v>
      </c>
      <c r="G34" s="34" t="str">
        <f>IF(B34="","",VLOOKUP(B34,'Processed products'!$AJ$5:$AM$239,4,FALSE))</f>
        <v>Energy_biomass_reservation</v>
      </c>
      <c r="I34" s="76">
        <v>1</v>
      </c>
      <c r="J34" s="76">
        <v>1</v>
      </c>
      <c r="K34" s="76">
        <v>1</v>
      </c>
      <c r="L34" s="76">
        <v>1</v>
      </c>
      <c r="M34" s="76">
        <v>1</v>
      </c>
      <c r="O34" s="64">
        <f t="shared" si="20"/>
        <v>1</v>
      </c>
      <c r="P34" s="59"/>
      <c r="Q34" s="66">
        <f>(IF($B34="","",VLOOKUP($B34,'Processed products'!AJ5:AN239,5,FALSE)))</f>
        <v>337</v>
      </c>
      <c r="AK34" s="42">
        <f>IF($D34="","",(S20*I34))</f>
        <v>450</v>
      </c>
      <c r="AL34" s="42">
        <f>IF($D34="","",(T20*J34))</f>
        <v>20.96</v>
      </c>
      <c r="AM34" s="42">
        <f>IF($D34="","",(U20*K34))</f>
        <v>3.1</v>
      </c>
      <c r="AN34" s="42">
        <f>IF($D34="","",(V20*L34))</f>
        <v>18.7</v>
      </c>
      <c r="AO34" s="42">
        <f>IF($D34="","",(W20*M34))</f>
        <v>18.399999999999999</v>
      </c>
      <c r="AQ34" s="62">
        <f t="shared" si="21"/>
        <v>450</v>
      </c>
      <c r="AR34" s="62">
        <f t="shared" si="21"/>
        <v>20.96</v>
      </c>
      <c r="AS34" s="62">
        <f t="shared" si="21"/>
        <v>3.1</v>
      </c>
      <c r="AT34" s="62">
        <f t="shared" si="21"/>
        <v>18.7</v>
      </c>
      <c r="AU34" s="62">
        <f t="shared" si="21"/>
        <v>18.399999999999999</v>
      </c>
      <c r="AZ34">
        <f t="shared" si="1"/>
        <v>224</v>
      </c>
      <c r="BA34" t="str">
        <f t="shared" si="2"/>
        <v>Reservation_whole_c_biogas_conv</v>
      </c>
      <c r="BB34" t="s">
        <v>171</v>
      </c>
      <c r="BC34">
        <f>$B$28</f>
        <v>0</v>
      </c>
      <c r="BD34" t="str">
        <f t="shared" si="17"/>
        <v>Kg</v>
      </c>
      <c r="BE34" s="81">
        <f t="shared" si="18"/>
        <v>0</v>
      </c>
    </row>
    <row r="35" spans="1:57" ht="15" thickBot="1" x14ac:dyDescent="0.35">
      <c r="A35" s="23" t="s">
        <v>154</v>
      </c>
      <c r="B35" s="24"/>
      <c r="C35" s="34" t="s">
        <v>33</v>
      </c>
      <c r="D35" s="65"/>
      <c r="E35" s="34" t="str">
        <f>IF(B35="","",VLOOKUP(B35,'Processed products'!$AJ$5:$AM$239,2,FALSE))</f>
        <v/>
      </c>
      <c r="F35" s="34" t="str">
        <f>IF(B35="","",VLOOKUP(B35,'Processed products'!$AJ$5:$AM$239,3,FALSE))</f>
        <v/>
      </c>
      <c r="G35" s="34" t="str">
        <f>IF(B35="","",VLOOKUP(B35,'Processed products'!$AJ$5:$AM$239,4,FALSE))</f>
        <v/>
      </c>
      <c r="I35" s="76"/>
      <c r="J35" s="76"/>
      <c r="K35" s="76"/>
      <c r="L35" s="76"/>
      <c r="M35" s="76"/>
      <c r="O35" s="64">
        <f t="shared" si="20"/>
        <v>0</v>
      </c>
      <c r="P35" s="59"/>
      <c r="Q35" s="66" t="str">
        <f>(IF($B35="","",VLOOKUP($B35,'Processed products'!AJ6:AN240,5,FALSE)))</f>
        <v/>
      </c>
      <c r="AK35" s="42" t="str">
        <f>IF($D35="","",(S20*I35))</f>
        <v/>
      </c>
      <c r="AL35" s="42" t="str">
        <f>IF($D35="","",(T20*J35))</f>
        <v/>
      </c>
      <c r="AM35" s="42" t="str">
        <f>IF($D35="","",(U20*K35))</f>
        <v/>
      </c>
      <c r="AN35" s="42" t="str">
        <f>IF($D35="","",(V20*L35))</f>
        <v/>
      </c>
      <c r="AO35" s="42" t="str">
        <f>IF($D35="","",(W20*M35))</f>
        <v/>
      </c>
      <c r="AQ35" s="62" t="str">
        <f t="shared" si="21"/>
        <v/>
      </c>
      <c r="AR35" s="62" t="str">
        <f t="shared" si="21"/>
        <v/>
      </c>
      <c r="AS35" s="62" t="str">
        <f t="shared" si="21"/>
        <v/>
      </c>
      <c r="AT35" s="62" t="str">
        <f t="shared" si="21"/>
        <v/>
      </c>
      <c r="AU35" s="62" t="str">
        <f t="shared" si="21"/>
        <v/>
      </c>
      <c r="AZ35">
        <f t="shared" si="1"/>
        <v>224</v>
      </c>
      <c r="BA35" t="str">
        <f t="shared" si="2"/>
        <v>Reservation_whole_c_biogas_conv</v>
      </c>
      <c r="BB35" t="s">
        <v>171</v>
      </c>
      <c r="BC35">
        <f>$B$29</f>
        <v>0</v>
      </c>
      <c r="BD35" t="str">
        <f t="shared" si="17"/>
        <v>Kg</v>
      </c>
      <c r="BE35" s="81">
        <f t="shared" si="18"/>
        <v>0</v>
      </c>
    </row>
    <row r="36" spans="1:57" ht="16.2" thickBot="1" x14ac:dyDescent="0.35">
      <c r="A36" s="23" t="s">
        <v>155</v>
      </c>
      <c r="B36" s="24"/>
      <c r="C36" s="34" t="s">
        <v>33</v>
      </c>
      <c r="D36" s="65"/>
      <c r="E36" s="34" t="str">
        <f>IF(B36="","",VLOOKUP(B36,'Processed products'!$AJ$5:$AM$239,2,FALSE))</f>
        <v/>
      </c>
      <c r="F36" s="34" t="str">
        <f>IF(B36="","",VLOOKUP(B36,'Processed products'!$AJ$5:$AM$239,3,FALSE))</f>
        <v/>
      </c>
      <c r="G36" s="34" t="str">
        <f>IF(B36="","",VLOOKUP(B36,'Processed products'!$AJ$5:$AM$239,4,FALSE))</f>
        <v/>
      </c>
      <c r="I36" s="76"/>
      <c r="J36" s="76"/>
      <c r="K36" s="76"/>
      <c r="L36" s="76"/>
      <c r="M36" s="76"/>
      <c r="O36" s="64">
        <f t="shared" si="20"/>
        <v>0</v>
      </c>
      <c r="P36" s="59"/>
      <c r="Q36" s="66" t="str">
        <f>(IF($B36="","",VLOOKUP($B36,'Processed products'!AJ7:AN241,5,FALSE)))</f>
        <v/>
      </c>
      <c r="S36" s="98" t="s">
        <v>236</v>
      </c>
      <c r="T36" s="99"/>
      <c r="U36" s="99"/>
      <c r="V36" s="99"/>
      <c r="W36" s="99"/>
      <c r="X36" s="99"/>
      <c r="Y36" s="99"/>
      <c r="Z36" s="99"/>
      <c r="AA36" s="99"/>
      <c r="AB36" s="99"/>
      <c r="AC36" s="99"/>
      <c r="AD36" s="100"/>
      <c r="AK36" s="42" t="str">
        <f>IF($D36="","",(S20*I36))</f>
        <v/>
      </c>
      <c r="AL36" s="42" t="str">
        <f>IF($D36="","",(T20*J36))</f>
        <v/>
      </c>
      <c r="AM36" s="42" t="str">
        <f>IF($D36="","",(U20*K36))</f>
        <v/>
      </c>
      <c r="AN36" s="42" t="str">
        <f>IF($D36="","",(V20*L36))</f>
        <v/>
      </c>
      <c r="AO36" s="42" t="str">
        <f>IF($D36="","",(W20*M36))</f>
        <v/>
      </c>
      <c r="AQ36" s="62" t="str">
        <f t="shared" si="21"/>
        <v/>
      </c>
      <c r="AR36" s="62" t="str">
        <f t="shared" si="21"/>
        <v/>
      </c>
      <c r="AS36" s="62" t="str">
        <f t="shared" si="21"/>
        <v/>
      </c>
      <c r="AT36" s="62" t="str">
        <f t="shared" si="21"/>
        <v/>
      </c>
      <c r="AU36" s="62" t="str">
        <f t="shared" si="21"/>
        <v/>
      </c>
      <c r="AZ36">
        <f t="shared" si="1"/>
        <v>224</v>
      </c>
      <c r="BA36" t="str">
        <f t="shared" si="2"/>
        <v>Reservation_whole_c_biogas_conv</v>
      </c>
      <c r="BB36" t="s">
        <v>172</v>
      </c>
      <c r="BC36">
        <f t="shared" ref="BC36:BC41" si="22">$B$33</f>
        <v>0</v>
      </c>
      <c r="BD36" t="str">
        <f>C33</f>
        <v>Kg</v>
      </c>
      <c r="BE36" s="81">
        <f>O33</f>
        <v>0</v>
      </c>
    </row>
    <row r="37" spans="1:57" ht="15.6" x14ac:dyDescent="0.3">
      <c r="A37" s="23" t="s">
        <v>156</v>
      </c>
      <c r="B37" s="24"/>
      <c r="C37" s="34" t="s">
        <v>33</v>
      </c>
      <c r="D37" s="65"/>
      <c r="E37" s="34" t="str">
        <f>IF(B37="","",VLOOKUP(B37,'Processed products'!$AJ$5:$AM$239,2,FALSE))</f>
        <v/>
      </c>
      <c r="F37" s="34" t="str">
        <f>IF(B37="","",VLOOKUP(B37,'Processed products'!$AJ$5:$AM$239,3,FALSE))</f>
        <v/>
      </c>
      <c r="G37" s="34" t="str">
        <f>IF(B37="","",VLOOKUP(B37,'Processed products'!$AJ$5:$AM$239,4,FALSE))</f>
        <v/>
      </c>
      <c r="I37" s="76"/>
      <c r="J37" s="76"/>
      <c r="K37" s="76"/>
      <c r="L37" s="76"/>
      <c r="M37" s="76"/>
      <c r="O37" s="64">
        <f t="shared" si="20"/>
        <v>0</v>
      </c>
      <c r="P37" s="59"/>
      <c r="Q37" s="66" t="str">
        <f>(IF($B37="","",VLOOKUP($B37,'Processed products'!AJ8:AN242,5,FALSE)))</f>
        <v/>
      </c>
      <c r="S37" s="231" t="s">
        <v>62</v>
      </c>
      <c r="T37" s="232"/>
      <c r="U37" s="233"/>
      <c r="V37" s="231" t="s">
        <v>63</v>
      </c>
      <c r="W37" s="232"/>
      <c r="X37" s="232"/>
      <c r="Y37" s="232"/>
      <c r="Z37" s="233"/>
      <c r="AA37" s="220" t="s">
        <v>64</v>
      </c>
      <c r="AB37" s="221"/>
      <c r="AC37" s="220" t="s">
        <v>65</v>
      </c>
      <c r="AD37" s="221"/>
      <c r="AK37" s="42" t="str">
        <f>IF($D37="","",(S20*I37))</f>
        <v/>
      </c>
      <c r="AL37" s="42" t="str">
        <f>IF($D37="","",(T20*J37))</f>
        <v/>
      </c>
      <c r="AM37" s="42" t="str">
        <f>IF($D37="","",(U20*K37))</f>
        <v/>
      </c>
      <c r="AN37" s="42" t="str">
        <f>IF($D37="","",(V20*L37))</f>
        <v/>
      </c>
      <c r="AO37" s="42" t="str">
        <f>IF($D37="","",(W20*M37))</f>
        <v/>
      </c>
      <c r="AQ37" s="62" t="str">
        <f t="shared" si="21"/>
        <v/>
      </c>
      <c r="AR37" s="62" t="str">
        <f t="shared" si="21"/>
        <v/>
      </c>
      <c r="AS37" s="62" t="str">
        <f t="shared" si="21"/>
        <v/>
      </c>
      <c r="AT37" s="62" t="str">
        <f t="shared" si="21"/>
        <v/>
      </c>
      <c r="AU37" s="62" t="str">
        <f t="shared" si="21"/>
        <v/>
      </c>
      <c r="AZ37">
        <f t="shared" si="1"/>
        <v>224</v>
      </c>
      <c r="BA37" t="str">
        <f t="shared" si="2"/>
        <v>Reservation_whole_c_biogas_conv</v>
      </c>
      <c r="BB37" t="s">
        <v>172</v>
      </c>
      <c r="BC37">
        <f t="shared" si="22"/>
        <v>0</v>
      </c>
      <c r="BD37" t="str">
        <f>$AQ$22</f>
        <v>C g/kg</v>
      </c>
      <c r="BE37" s="40" t="str">
        <f>AQ33</f>
        <v/>
      </c>
    </row>
    <row r="38" spans="1:57" x14ac:dyDescent="0.3">
      <c r="A38" s="23" t="s">
        <v>191</v>
      </c>
      <c r="B38" s="24"/>
      <c r="C38" s="34" t="s">
        <v>33</v>
      </c>
      <c r="D38" s="65"/>
      <c r="E38" s="34" t="str">
        <f>IF(B38="","",VLOOKUP(B38,'Processed products'!$AJ$5:$AM$239,2,FALSE))</f>
        <v/>
      </c>
      <c r="F38" s="34" t="str">
        <f>IF(B38="","",VLOOKUP(B38,'Processed products'!$AJ$5:$AM$239,3,FALSE))</f>
        <v/>
      </c>
      <c r="G38" s="34" t="str">
        <f>IF(B38="","",VLOOKUP(B38,'Processed products'!$AJ$5:$AM$239,4,FALSE))</f>
        <v/>
      </c>
      <c r="I38" s="76"/>
      <c r="J38" s="76"/>
      <c r="K38" s="76"/>
      <c r="L38" s="76"/>
      <c r="M38" s="76"/>
      <c r="O38" s="64">
        <f>D38*$D$20</f>
        <v>0</v>
      </c>
      <c r="P38" s="59"/>
      <c r="Q38" s="66" t="str">
        <f>(IF($B38="","",VLOOKUP($B38,'Processed products'!AJ9:AN243,5,FALSE)))</f>
        <v/>
      </c>
      <c r="S38" s="92" t="s">
        <v>193</v>
      </c>
      <c r="T38" s="93" t="s">
        <v>194</v>
      </c>
      <c r="U38" s="94" t="s">
        <v>195</v>
      </c>
      <c r="V38" s="92" t="s">
        <v>196</v>
      </c>
      <c r="W38" s="93" t="s">
        <v>197</v>
      </c>
      <c r="X38" s="93" t="s">
        <v>198</v>
      </c>
      <c r="Y38" s="93" t="s">
        <v>199</v>
      </c>
      <c r="Z38" s="94" t="s">
        <v>200</v>
      </c>
      <c r="AA38" s="92" t="s">
        <v>201</v>
      </c>
      <c r="AB38" s="94" t="s">
        <v>202</v>
      </c>
      <c r="AC38" s="92" t="s">
        <v>203</v>
      </c>
      <c r="AD38" s="94" t="s">
        <v>204</v>
      </c>
      <c r="AK38" s="42" t="str">
        <f>IF($D38="","",(S20*I38))</f>
        <v/>
      </c>
      <c r="AL38" s="42" t="str">
        <f>IF($D38="","",(T20*J38))</f>
        <v/>
      </c>
      <c r="AM38" s="42" t="str">
        <f>IF($D38="","",(U20*K38))</f>
        <v/>
      </c>
      <c r="AN38" s="42" t="str">
        <f>IF($D38="","",(V20*L38))</f>
        <v/>
      </c>
      <c r="AO38" s="42" t="str">
        <f>IF($D38="","",(W20*M38))</f>
        <v/>
      </c>
      <c r="AQ38" s="62" t="str">
        <f t="shared" si="21"/>
        <v/>
      </c>
      <c r="AR38" s="62" t="str">
        <f t="shared" si="21"/>
        <v/>
      </c>
      <c r="AS38" s="62" t="str">
        <f t="shared" si="21"/>
        <v/>
      </c>
      <c r="AT38" s="62" t="str">
        <f t="shared" si="21"/>
        <v/>
      </c>
      <c r="AU38" s="62" t="str">
        <f t="shared" si="21"/>
        <v/>
      </c>
      <c r="AZ38">
        <f t="shared" si="1"/>
        <v>224</v>
      </c>
      <c r="BA38" t="str">
        <f t="shared" si="2"/>
        <v>Reservation_whole_c_biogas_conv</v>
      </c>
      <c r="BB38" t="s">
        <v>172</v>
      </c>
      <c r="BC38">
        <f t="shared" si="22"/>
        <v>0</v>
      </c>
      <c r="BD38" t="str">
        <f>$AR$22</f>
        <v>N g/kg</v>
      </c>
      <c r="BE38" s="40" t="str">
        <f>AR33</f>
        <v/>
      </c>
    </row>
    <row r="39" spans="1:57" x14ac:dyDescent="0.3">
      <c r="A39" s="23" t="s">
        <v>125</v>
      </c>
      <c r="B39" s="90" t="s">
        <v>192</v>
      </c>
      <c r="C39" s="34" t="s">
        <v>33</v>
      </c>
      <c r="D39" s="65"/>
      <c r="E39" s="34" t="s">
        <v>205</v>
      </c>
      <c r="F39" s="34" t="s">
        <v>205</v>
      </c>
      <c r="G39" s="34" t="s">
        <v>205</v>
      </c>
      <c r="I39" s="76"/>
      <c r="J39" s="76"/>
      <c r="K39" s="76"/>
      <c r="L39" s="76"/>
      <c r="M39" s="76"/>
      <c r="O39" s="64">
        <f>D39*$D$20</f>
        <v>0</v>
      </c>
      <c r="P39" s="59"/>
      <c r="Q39" s="91" t="s">
        <v>129</v>
      </c>
      <c r="S39" s="95">
        <v>0</v>
      </c>
      <c r="T39" s="96">
        <v>0</v>
      </c>
      <c r="U39" s="97">
        <v>0</v>
      </c>
      <c r="V39" s="95">
        <v>0</v>
      </c>
      <c r="W39" s="96">
        <v>0</v>
      </c>
      <c r="X39" s="96">
        <v>0</v>
      </c>
      <c r="Y39" s="96">
        <v>0</v>
      </c>
      <c r="Z39" s="97">
        <v>0</v>
      </c>
      <c r="AA39" s="95">
        <v>0</v>
      </c>
      <c r="AB39" s="97">
        <v>0</v>
      </c>
      <c r="AC39" s="95">
        <v>0</v>
      </c>
      <c r="AD39" s="97">
        <v>0</v>
      </c>
      <c r="AK39" s="42" t="str">
        <f>IF($D39="","",(S20*I39))</f>
        <v/>
      </c>
      <c r="AL39" s="42" t="str">
        <f>IF($D39="","",(T20*J39))</f>
        <v/>
      </c>
      <c r="AM39" s="42" t="str">
        <f>IF($D39="","",(U20*K39))</f>
        <v/>
      </c>
      <c r="AN39" s="42" t="str">
        <f>IF($D39="","",(V20*L39))</f>
        <v/>
      </c>
      <c r="AO39" s="42" t="str">
        <f>IF($D39="","",(W20*M39))</f>
        <v/>
      </c>
      <c r="AQ39" s="62" t="str">
        <f t="shared" si="21"/>
        <v/>
      </c>
      <c r="AR39" s="62" t="str">
        <f t="shared" si="21"/>
        <v/>
      </c>
      <c r="AS39" s="62" t="str">
        <f t="shared" si="21"/>
        <v/>
      </c>
      <c r="AT39" s="62" t="str">
        <f t="shared" si="21"/>
        <v/>
      </c>
      <c r="AU39" s="62" t="str">
        <f t="shared" si="21"/>
        <v/>
      </c>
      <c r="AZ39">
        <f t="shared" si="1"/>
        <v>224</v>
      </c>
      <c r="BA39" t="str">
        <f t="shared" si="2"/>
        <v>Reservation_whole_c_biogas_conv</v>
      </c>
      <c r="BB39" t="s">
        <v>172</v>
      </c>
      <c r="BC39">
        <f t="shared" si="22"/>
        <v>0</v>
      </c>
      <c r="BD39" s="40" t="str">
        <f>$AS$22</f>
        <v>P g/kg</v>
      </c>
      <c r="BE39" s="40" t="str">
        <f>AS33</f>
        <v/>
      </c>
    </row>
    <row r="40" spans="1:57" x14ac:dyDescent="0.3">
      <c r="A40" s="23" t="s">
        <v>104</v>
      </c>
      <c r="B40" s="14"/>
      <c r="C40" s="34" t="s">
        <v>33</v>
      </c>
      <c r="D40" s="63">
        <f>SUM(D30,D33:D39)</f>
        <v>1</v>
      </c>
      <c r="I40" s="82">
        <f>SUM(I30,I33:I39)</f>
        <v>1</v>
      </c>
      <c r="J40" s="64">
        <f>SUM(J30,J33:J39)</f>
        <v>1</v>
      </c>
      <c r="K40" s="64">
        <f t="shared" ref="K40:L40" si="23">SUM(K30,K33:K39)</f>
        <v>1</v>
      </c>
      <c r="L40" s="64">
        <f t="shared" si="23"/>
        <v>1</v>
      </c>
      <c r="M40" s="64">
        <f>SUM(M30,M33:M39)</f>
        <v>1</v>
      </c>
      <c r="N40" s="60" t="s">
        <v>54</v>
      </c>
      <c r="O40" s="64">
        <f>SUM(O30,O33:O39)</f>
        <v>1</v>
      </c>
      <c r="P40" s="59"/>
      <c r="AK40" s="42">
        <f>SUM(AK33:AK39)</f>
        <v>450</v>
      </c>
      <c r="AL40" s="42">
        <f t="shared" ref="AL40:AO40" si="24">SUM(AL33:AL39)</f>
        <v>20.96</v>
      </c>
      <c r="AM40" s="42">
        <f t="shared" si="24"/>
        <v>3.1</v>
      </c>
      <c r="AN40" s="42">
        <f t="shared" si="24"/>
        <v>18.7</v>
      </c>
      <c r="AO40" s="42">
        <f t="shared" si="24"/>
        <v>18.399999999999999</v>
      </c>
      <c r="AZ40">
        <f t="shared" si="1"/>
        <v>224</v>
      </c>
      <c r="BA40" t="str">
        <f t="shared" si="2"/>
        <v>Reservation_whole_c_biogas_conv</v>
      </c>
      <c r="BB40" t="s">
        <v>172</v>
      </c>
      <c r="BC40">
        <f t="shared" si="22"/>
        <v>0</v>
      </c>
      <c r="BD40" t="str">
        <f>$AT$22</f>
        <v>K g/kg</v>
      </c>
      <c r="BE40" s="40" t="str">
        <f>AT33</f>
        <v/>
      </c>
    </row>
    <row r="41" spans="1:57" x14ac:dyDescent="0.3">
      <c r="C41" s="31"/>
      <c r="H41" s="226" t="s">
        <v>166</v>
      </c>
      <c r="I41" s="226"/>
      <c r="AJ41" s="43" t="s">
        <v>60</v>
      </c>
      <c r="AK41" s="62">
        <f>AK30+AK40</f>
        <v>450</v>
      </c>
      <c r="AL41" s="62">
        <f>AL30+AL40</f>
        <v>20.96</v>
      </c>
      <c r="AM41" s="62">
        <f>AM30+AM40</f>
        <v>3.1</v>
      </c>
      <c r="AN41" s="62">
        <f>AN30+AN40</f>
        <v>18.7</v>
      </c>
      <c r="AO41" s="62">
        <f>AO30+AO40</f>
        <v>18.399999999999999</v>
      </c>
      <c r="AQ41" s="40"/>
      <c r="AZ41">
        <f t="shared" si="1"/>
        <v>224</v>
      </c>
      <c r="BA41" t="str">
        <f t="shared" si="2"/>
        <v>Reservation_whole_c_biogas_conv</v>
      </c>
      <c r="BB41" t="s">
        <v>172</v>
      </c>
      <c r="BC41">
        <f t="shared" si="22"/>
        <v>0</v>
      </c>
      <c r="BD41" t="str">
        <f>$AU$22</f>
        <v>BE MJ/kg</v>
      </c>
      <c r="BE41" s="40" t="str">
        <f>AU33</f>
        <v/>
      </c>
    </row>
    <row r="42" spans="1:57" x14ac:dyDescent="0.3">
      <c r="A42" s="21" t="s">
        <v>120</v>
      </c>
      <c r="B42" s="22" t="s">
        <v>121</v>
      </c>
      <c r="C42" s="22" t="s">
        <v>19</v>
      </c>
      <c r="D42" s="22" t="s">
        <v>130</v>
      </c>
      <c r="E42" s="22" t="s">
        <v>124</v>
      </c>
      <c r="F42" s="22" t="s">
        <v>125</v>
      </c>
      <c r="G42" s="22" t="s">
        <v>128</v>
      </c>
      <c r="H42" s="22" t="s">
        <v>167</v>
      </c>
      <c r="I42" s="22" t="s">
        <v>168</v>
      </c>
      <c r="AJ42" s="43" t="s">
        <v>106</v>
      </c>
      <c r="AK42" s="62">
        <f>S20-AK41</f>
        <v>0</v>
      </c>
      <c r="AL42" s="62">
        <f>T20-AL41</f>
        <v>0</v>
      </c>
      <c r="AM42" s="62">
        <f>U20-AM41</f>
        <v>0</v>
      </c>
      <c r="AN42" s="62">
        <f>V20-AN41</f>
        <v>0</v>
      </c>
      <c r="AO42" s="62">
        <f>W20-AO41</f>
        <v>0</v>
      </c>
      <c r="AQ42" s="40"/>
      <c r="AZ42">
        <f t="shared" si="1"/>
        <v>224</v>
      </c>
      <c r="BA42" t="str">
        <f t="shared" si="2"/>
        <v>Reservation_whole_c_biogas_conv</v>
      </c>
      <c r="BB42" t="s">
        <v>172</v>
      </c>
      <c r="BC42" t="str">
        <f>$B$34</f>
        <v>Reservation_Whole_crop_for_biogas_conv</v>
      </c>
      <c r="BD42" t="str">
        <f>C34</f>
        <v>Kg</v>
      </c>
      <c r="BE42" s="81">
        <f>O34</f>
        <v>1</v>
      </c>
    </row>
    <row r="43" spans="1:57" x14ac:dyDescent="0.3">
      <c r="A43" s="23" t="s">
        <v>24</v>
      </c>
      <c r="B43" s="65"/>
      <c r="C43" s="65"/>
      <c r="D43" s="63">
        <f>IF(C43="KWh",$AO$39*Other_tabels!$AI$5,IF(C43="MJ",$AO$39,0))</f>
        <v>0</v>
      </c>
      <c r="E43" s="61"/>
      <c r="F43" s="63">
        <f>D43*(E43/100)</f>
        <v>0</v>
      </c>
      <c r="G43" s="61"/>
      <c r="H43" s="63" t="str">
        <f>IF(C43="KWh",((D43-F43)*(G43/100)),"")</f>
        <v/>
      </c>
      <c r="I43" s="63" t="str">
        <f>IF(C43="MJ",((D43-F43)*(G43/100)),"")</f>
        <v/>
      </c>
      <c r="AE43" s="40"/>
      <c r="AS43" s="40"/>
      <c r="AZ43">
        <f t="shared" si="1"/>
        <v>224</v>
      </c>
      <c r="BA43" t="str">
        <f t="shared" si="2"/>
        <v>Reservation_whole_c_biogas_conv</v>
      </c>
      <c r="BB43" t="s">
        <v>172</v>
      </c>
      <c r="BC43" t="str">
        <f t="shared" ref="BC43:BC47" si="25">$B$34</f>
        <v>Reservation_Whole_crop_for_biogas_conv</v>
      </c>
      <c r="BD43" t="str">
        <f>$AQ$22</f>
        <v>C g/kg</v>
      </c>
      <c r="BE43" s="40">
        <f>AQ34</f>
        <v>450</v>
      </c>
    </row>
    <row r="44" spans="1:57" x14ac:dyDescent="0.3">
      <c r="A44" s="23" t="s">
        <v>25</v>
      </c>
      <c r="B44" s="65"/>
      <c r="C44" s="65"/>
      <c r="D44" s="63">
        <f>IF(C44="KWh",$AO$39*Other_tabels!$AI$5,IF(C44="MJ",$AO$39,0))</f>
        <v>0</v>
      </c>
      <c r="E44" s="61"/>
      <c r="F44" s="63">
        <f t="shared" ref="F44:F49" si="26">D44*(E44/100)</f>
        <v>0</v>
      </c>
      <c r="G44" s="61"/>
      <c r="H44" s="63" t="str">
        <f t="shared" ref="H44:H49" si="27">IF(C44="KWh",((D44-F44)*(G44/100)),"")</f>
        <v/>
      </c>
      <c r="I44" s="63" t="str">
        <f t="shared" ref="I44:I49" si="28">IF(C44="MJ",((D44-F44)*(G44/100)),"")</f>
        <v/>
      </c>
      <c r="AS44" s="40"/>
      <c r="AZ44">
        <f t="shared" si="1"/>
        <v>224</v>
      </c>
      <c r="BA44" t="str">
        <f t="shared" si="2"/>
        <v>Reservation_whole_c_biogas_conv</v>
      </c>
      <c r="BB44" t="s">
        <v>172</v>
      </c>
      <c r="BC44" t="str">
        <f t="shared" si="25"/>
        <v>Reservation_Whole_crop_for_biogas_conv</v>
      </c>
      <c r="BD44" t="str">
        <f>$AR$22</f>
        <v>N g/kg</v>
      </c>
      <c r="BE44" s="40">
        <f>AR34</f>
        <v>20.96</v>
      </c>
    </row>
    <row r="45" spans="1:57" x14ac:dyDescent="0.3">
      <c r="A45" s="23" t="s">
        <v>26</v>
      </c>
      <c r="B45" s="65"/>
      <c r="C45" s="65"/>
      <c r="D45" s="63">
        <f>IF(C45="KWh",$AO$39*Other_tabels!$AI$5,IF(C45="MJ",$AO$39,0))</f>
        <v>0</v>
      </c>
      <c r="E45" s="61"/>
      <c r="F45" s="63">
        <f t="shared" si="26"/>
        <v>0</v>
      </c>
      <c r="G45" s="61"/>
      <c r="H45" s="63" t="str">
        <f t="shared" si="27"/>
        <v/>
      </c>
      <c r="I45" s="63" t="str">
        <f t="shared" si="28"/>
        <v/>
      </c>
      <c r="AR45" s="40"/>
      <c r="AS45" s="40"/>
      <c r="AZ45">
        <f t="shared" si="1"/>
        <v>224</v>
      </c>
      <c r="BA45" t="str">
        <f t="shared" si="2"/>
        <v>Reservation_whole_c_biogas_conv</v>
      </c>
      <c r="BB45" t="s">
        <v>172</v>
      </c>
      <c r="BC45" t="str">
        <f t="shared" si="25"/>
        <v>Reservation_Whole_crop_for_biogas_conv</v>
      </c>
      <c r="BD45" s="40" t="str">
        <f>$AS$22</f>
        <v>P g/kg</v>
      </c>
      <c r="BE45" s="40">
        <f>AS34</f>
        <v>3.1</v>
      </c>
    </row>
    <row r="46" spans="1:57" x14ac:dyDescent="0.3">
      <c r="A46" s="23" t="s">
        <v>27</v>
      </c>
      <c r="B46" s="65"/>
      <c r="C46" s="65"/>
      <c r="D46" s="63">
        <f>IF(C46="KWh",$AO$39*Other_tabels!$AI$5,IF(C46="MJ",$AO$39,0))</f>
        <v>0</v>
      </c>
      <c r="E46" s="61"/>
      <c r="F46" s="63">
        <f t="shared" si="26"/>
        <v>0</v>
      </c>
      <c r="G46" s="61"/>
      <c r="H46" s="63" t="str">
        <f t="shared" si="27"/>
        <v/>
      </c>
      <c r="I46" s="63" t="str">
        <f t="shared" si="28"/>
        <v/>
      </c>
      <c r="AS46" s="40"/>
      <c r="AZ46">
        <f t="shared" si="1"/>
        <v>224</v>
      </c>
      <c r="BA46" t="str">
        <f t="shared" si="2"/>
        <v>Reservation_whole_c_biogas_conv</v>
      </c>
      <c r="BB46" t="s">
        <v>172</v>
      </c>
      <c r="BC46" t="str">
        <f t="shared" si="25"/>
        <v>Reservation_Whole_crop_for_biogas_conv</v>
      </c>
      <c r="BD46" t="str">
        <f>$AT$22</f>
        <v>K g/kg</v>
      </c>
      <c r="BE46" s="40">
        <f>AT34</f>
        <v>18.7</v>
      </c>
    </row>
    <row r="47" spans="1:57" x14ac:dyDescent="0.3">
      <c r="A47" s="23" t="s">
        <v>28</v>
      </c>
      <c r="B47" s="65"/>
      <c r="C47" s="65"/>
      <c r="D47" s="63">
        <f>IF(C47="KWh",$AO$39*Other_tabels!$AI$5,IF(C47="MJ",$AO$39,0))</f>
        <v>0</v>
      </c>
      <c r="E47" s="61"/>
      <c r="F47" s="63">
        <f t="shared" si="26"/>
        <v>0</v>
      </c>
      <c r="G47" s="61"/>
      <c r="H47" s="63" t="str">
        <f t="shared" si="27"/>
        <v/>
      </c>
      <c r="I47" s="63" t="str">
        <f t="shared" si="28"/>
        <v/>
      </c>
      <c r="AS47" s="40"/>
      <c r="AZ47">
        <f t="shared" si="1"/>
        <v>224</v>
      </c>
      <c r="BA47" t="str">
        <f t="shared" si="2"/>
        <v>Reservation_whole_c_biogas_conv</v>
      </c>
      <c r="BB47" t="s">
        <v>172</v>
      </c>
      <c r="BC47" t="str">
        <f t="shared" si="25"/>
        <v>Reservation_Whole_crop_for_biogas_conv</v>
      </c>
      <c r="BD47" t="str">
        <f>$AU$22</f>
        <v>BE MJ/kg</v>
      </c>
      <c r="BE47" s="40">
        <f>AU34</f>
        <v>18.399999999999999</v>
      </c>
    </row>
    <row r="48" spans="1:57" x14ac:dyDescent="0.3">
      <c r="A48" s="23" t="s">
        <v>29</v>
      </c>
      <c r="B48" s="65"/>
      <c r="C48" s="65"/>
      <c r="D48" s="63">
        <f>IF(C48="KWh",$AO$39*Other_tabels!$AI$5,IF(C48="MJ",$AO$39,0))</f>
        <v>0</v>
      </c>
      <c r="E48" s="61"/>
      <c r="F48" s="63">
        <f t="shared" si="26"/>
        <v>0</v>
      </c>
      <c r="G48" s="61"/>
      <c r="H48" s="63" t="str">
        <f t="shared" si="27"/>
        <v/>
      </c>
      <c r="I48" s="63" t="str">
        <f t="shared" si="28"/>
        <v/>
      </c>
      <c r="AS48" s="40"/>
      <c r="AZ48">
        <f t="shared" si="1"/>
        <v>224</v>
      </c>
      <c r="BA48" t="str">
        <f t="shared" si="2"/>
        <v>Reservation_whole_c_biogas_conv</v>
      </c>
      <c r="BB48" t="s">
        <v>172</v>
      </c>
      <c r="BC48">
        <f>$B$35</f>
        <v>0</v>
      </c>
      <c r="BD48" t="str">
        <f>C35</f>
        <v>Kg</v>
      </c>
      <c r="BE48" s="40">
        <f>O35</f>
        <v>0</v>
      </c>
    </row>
    <row r="49" spans="1:57" x14ac:dyDescent="0.3">
      <c r="A49" s="23" t="s">
        <v>30</v>
      </c>
      <c r="B49" s="65"/>
      <c r="C49" s="65"/>
      <c r="D49" s="63">
        <f>IF(C49="KWh",$AO$39*Other_tabels!$AI$5,IF(C49="MJ",$AO$39,0))</f>
        <v>0</v>
      </c>
      <c r="E49" s="61"/>
      <c r="F49" s="63">
        <f t="shared" si="26"/>
        <v>0</v>
      </c>
      <c r="G49" s="61"/>
      <c r="H49" s="63" t="str">
        <f t="shared" si="27"/>
        <v/>
      </c>
      <c r="I49" s="63" t="str">
        <f t="shared" si="28"/>
        <v/>
      </c>
      <c r="AS49" s="40"/>
      <c r="AZ49">
        <f t="shared" si="1"/>
        <v>224</v>
      </c>
      <c r="BA49" t="str">
        <f t="shared" si="2"/>
        <v>Reservation_whole_c_biogas_conv</v>
      </c>
      <c r="BB49" t="s">
        <v>172</v>
      </c>
      <c r="BC49">
        <f t="shared" ref="BC49:BC53" si="29">$B$35</f>
        <v>0</v>
      </c>
      <c r="BD49" t="str">
        <f>$AQ$22</f>
        <v>C g/kg</v>
      </c>
      <c r="BE49" s="40" t="str">
        <f>AQ35</f>
        <v/>
      </c>
    </row>
    <row r="50" spans="1:57" x14ac:dyDescent="0.3">
      <c r="A50" s="23" t="s">
        <v>54</v>
      </c>
      <c r="B50" s="30"/>
      <c r="D50" s="40"/>
      <c r="F50" s="40"/>
      <c r="H50" s="63">
        <f>SUM(H43:H49)</f>
        <v>0</v>
      </c>
      <c r="I50" s="63">
        <f>SUM(I43:I49)</f>
        <v>0</v>
      </c>
      <c r="AS50" s="40"/>
      <c r="AZ50">
        <f t="shared" si="1"/>
        <v>224</v>
      </c>
      <c r="BA50" t="str">
        <f t="shared" si="2"/>
        <v>Reservation_whole_c_biogas_conv</v>
      </c>
      <c r="BB50" t="s">
        <v>172</v>
      </c>
      <c r="BC50">
        <f t="shared" si="29"/>
        <v>0</v>
      </c>
      <c r="BD50" t="str">
        <f>$AR$22</f>
        <v>N g/kg</v>
      </c>
      <c r="BE50" s="40" t="str">
        <f>AR35</f>
        <v/>
      </c>
    </row>
    <row r="51" spans="1:57" x14ac:dyDescent="0.3">
      <c r="AR51" s="40"/>
      <c r="AS51" s="40"/>
      <c r="AZ51">
        <f t="shared" si="1"/>
        <v>224</v>
      </c>
      <c r="BA51" t="str">
        <f t="shared" si="2"/>
        <v>Reservation_whole_c_biogas_conv</v>
      </c>
      <c r="BB51" t="s">
        <v>172</v>
      </c>
      <c r="BC51">
        <f t="shared" si="29"/>
        <v>0</v>
      </c>
      <c r="BD51" s="40" t="str">
        <f>$AS$22</f>
        <v>P g/kg</v>
      </c>
      <c r="BE51" s="40" t="str">
        <f>AS35</f>
        <v/>
      </c>
    </row>
    <row r="52" spans="1:57" ht="17.399999999999999" x14ac:dyDescent="0.3">
      <c r="A52" s="37" t="s">
        <v>119</v>
      </c>
      <c r="O52" s="37" t="s">
        <v>102</v>
      </c>
      <c r="P52" s="37"/>
      <c r="AS52" s="40"/>
      <c r="AZ52">
        <f t="shared" si="1"/>
        <v>224</v>
      </c>
      <c r="BA52" t="str">
        <f t="shared" si="2"/>
        <v>Reservation_whole_c_biogas_conv</v>
      </c>
      <c r="BB52" t="s">
        <v>172</v>
      </c>
      <c r="BC52">
        <f t="shared" si="29"/>
        <v>0</v>
      </c>
      <c r="BD52" t="str">
        <f>$AT$22</f>
        <v>K g/kg</v>
      </c>
      <c r="BE52" s="40" t="str">
        <f>AT35</f>
        <v/>
      </c>
    </row>
    <row r="53" spans="1:57" x14ac:dyDescent="0.3">
      <c r="A53" s="26" t="s">
        <v>18</v>
      </c>
      <c r="B53" s="48" t="s">
        <v>73</v>
      </c>
      <c r="C53" s="22" t="s">
        <v>74</v>
      </c>
      <c r="D53" s="22" t="s">
        <v>78</v>
      </c>
      <c r="E53" s="22" t="s">
        <v>86</v>
      </c>
      <c r="F53" s="22" t="s">
        <v>237</v>
      </c>
      <c r="I53" s="53"/>
      <c r="K53" s="22" t="s">
        <v>88</v>
      </c>
      <c r="L53" s="22" t="s">
        <v>16</v>
      </c>
      <c r="O53" s="22" t="str">
        <f>Other_tabels!Q4</f>
        <v>Transportmiddel</v>
      </c>
      <c r="P53" s="69"/>
      <c r="Q53" s="22" t="s">
        <v>163</v>
      </c>
      <c r="R53" s="22" t="s">
        <v>89</v>
      </c>
      <c r="S53" s="22" t="s">
        <v>107</v>
      </c>
      <c r="AS53" s="40"/>
      <c r="AZ53">
        <f t="shared" si="1"/>
        <v>224</v>
      </c>
      <c r="BA53" t="str">
        <f t="shared" si="2"/>
        <v>Reservation_whole_c_biogas_conv</v>
      </c>
      <c r="BB53" t="s">
        <v>172</v>
      </c>
      <c r="BC53">
        <f t="shared" si="29"/>
        <v>0</v>
      </c>
      <c r="BD53" t="str">
        <f>$AU$22</f>
        <v>BE MJ/kg</v>
      </c>
      <c r="BE53" s="40" t="str">
        <f>AU35</f>
        <v/>
      </c>
    </row>
    <row r="54" spans="1:57" x14ac:dyDescent="0.3">
      <c r="A54" s="23" t="s">
        <v>34</v>
      </c>
      <c r="B54" s="49"/>
      <c r="C54" s="24"/>
      <c r="D54" s="16"/>
      <c r="E54" s="16"/>
      <c r="F54" s="10">
        <v>100</v>
      </c>
      <c r="K54" s="63">
        <f>IF(B54="",0,((((VLOOKUP(B54,$B$12:$D$18,3,FALSE))/1000)*C54)/(VLOOKUP(B54,$B$12:$Q$18,16,FALSE)/1000))*(F54/100))</f>
        <v>0</v>
      </c>
      <c r="L54" s="63">
        <f>IF(E54="Diesel",VLOOKUP(D54,Other_tabels!$Q$5:$T$13,2,FALSE)*K54,0)</f>
        <v>0</v>
      </c>
      <c r="O54" s="36" t="str">
        <f>Other_tabels!Q5</f>
        <v>Traktor</v>
      </c>
      <c r="P54" s="55"/>
      <c r="Q54" s="63" cm="1">
        <f t="array" ref="Q54">SUMPRODUCT(($D$54:$D$67=O54)*$L$54:$L$67)</f>
        <v>0</v>
      </c>
      <c r="R54" s="63">
        <f t="shared" ref="R54:R62" si="30">IF(O54="","0",SUMPRODUCT(($D$54:$D$67=O54)*$K$54:$K$67))</f>
        <v>0</v>
      </c>
      <c r="S54" s="63">
        <f>IF(O54="Traktor",0,(R54*VLOOKUP(O54,Other_tabels!Q5:T13,2,FALSE))/1000)</f>
        <v>0</v>
      </c>
      <c r="AR54" s="81"/>
      <c r="AS54" s="40"/>
      <c r="AZ54">
        <f t="shared" si="1"/>
        <v>224</v>
      </c>
      <c r="BA54" t="str">
        <f t="shared" si="2"/>
        <v>Reservation_whole_c_biogas_conv</v>
      </c>
      <c r="BB54" t="s">
        <v>172</v>
      </c>
      <c r="BC54">
        <f>$B$36</f>
        <v>0</v>
      </c>
      <c r="BD54" s="81" t="str">
        <f>C36</f>
        <v>Kg</v>
      </c>
      <c r="BE54" s="40">
        <f>O36</f>
        <v>0</v>
      </c>
    </row>
    <row r="55" spans="1:57" x14ac:dyDescent="0.3">
      <c r="A55" s="23" t="s">
        <v>35</v>
      </c>
      <c r="B55" s="49"/>
      <c r="C55" s="24"/>
      <c r="D55" s="16"/>
      <c r="E55" s="16"/>
      <c r="F55" s="10">
        <v>100</v>
      </c>
      <c r="K55" s="63">
        <f t="shared" ref="K55:K67" si="31">IF(B55="",0,((((VLOOKUP(B55,$B$12:$D$18,3,FALSE))/1000)*C55)/(VLOOKUP(B55,$B$12:$Q$18,16,FALSE)/1000))*(F55/100))</f>
        <v>0</v>
      </c>
      <c r="L55" s="63">
        <f>IF(E55="Diesel",VLOOKUP(D55,Other_tabels!$Q$5:$T$13,2,FALSE)*K55,0)</f>
        <v>0</v>
      </c>
      <c r="O55" s="36" t="str">
        <f>Other_tabels!Q6</f>
        <v>Lastbil &gt; 20 T</v>
      </c>
      <c r="P55" s="55"/>
      <c r="Q55" s="63" cm="1">
        <f t="array" ref="Q55">SUMPRODUCT(($D$54:$D$67=O55)*$L$54:$L$67)</f>
        <v>0</v>
      </c>
      <c r="R55" s="63">
        <f t="shared" si="30"/>
        <v>0</v>
      </c>
      <c r="S55" s="63">
        <f>IF(O55="Traktor",0,(R55*VLOOKUP(O55,Other_tabels!Q6:T14,2,FALSE))/1000)</f>
        <v>0</v>
      </c>
      <c r="AS55" s="40"/>
      <c r="AZ55">
        <f t="shared" si="1"/>
        <v>224</v>
      </c>
      <c r="BA55" t="str">
        <f t="shared" si="2"/>
        <v>Reservation_whole_c_biogas_conv</v>
      </c>
      <c r="BB55" t="s">
        <v>172</v>
      </c>
      <c r="BC55">
        <f t="shared" ref="BC55:BC59" si="32">$B$36</f>
        <v>0</v>
      </c>
      <c r="BD55" t="str">
        <f>$AQ$22</f>
        <v>C g/kg</v>
      </c>
      <c r="BE55" s="40" t="str">
        <f>AQ36</f>
        <v/>
      </c>
    </row>
    <row r="56" spans="1:57" x14ac:dyDescent="0.3">
      <c r="A56" s="23" t="s">
        <v>36</v>
      </c>
      <c r="B56" s="49"/>
      <c r="C56" s="24"/>
      <c r="D56" s="16"/>
      <c r="E56" s="16"/>
      <c r="F56" s="10">
        <v>100</v>
      </c>
      <c r="K56" s="63">
        <f t="shared" si="31"/>
        <v>0</v>
      </c>
      <c r="L56" s="63">
        <f>IF(E56="Diesel",VLOOKUP(D56,Other_tabels!$Q$5:$T$13,2,FALSE)*K56,0)</f>
        <v>0</v>
      </c>
      <c r="O56" s="36" t="str">
        <f>Other_tabels!Q7</f>
        <v>Lastbil 10-20 T</v>
      </c>
      <c r="P56" s="55"/>
      <c r="Q56" s="63" cm="1">
        <f t="array" ref="Q56">SUMPRODUCT(($D$54:$D$67=O56)*$L$54:$L$67)</f>
        <v>0</v>
      </c>
      <c r="R56" s="63">
        <f t="shared" si="30"/>
        <v>0</v>
      </c>
      <c r="S56" s="63">
        <f>IF(O56="Traktor",0,(R56*VLOOKUP(O56,Other_tabels!Q7:T15,2,FALSE))/1000)</f>
        <v>0</v>
      </c>
      <c r="AS56" s="40"/>
      <c r="AZ56">
        <f t="shared" si="1"/>
        <v>224</v>
      </c>
      <c r="BA56" t="str">
        <f t="shared" si="2"/>
        <v>Reservation_whole_c_biogas_conv</v>
      </c>
      <c r="BB56" t="s">
        <v>172</v>
      </c>
      <c r="BC56">
        <f t="shared" si="32"/>
        <v>0</v>
      </c>
      <c r="BD56" t="str">
        <f>$AR$22</f>
        <v>N g/kg</v>
      </c>
      <c r="BE56" s="40" t="str">
        <f>AR36</f>
        <v/>
      </c>
    </row>
    <row r="57" spans="1:57" x14ac:dyDescent="0.3">
      <c r="A57" s="23" t="s">
        <v>37</v>
      </c>
      <c r="B57" s="49"/>
      <c r="C57" s="24"/>
      <c r="D57" s="16"/>
      <c r="E57" s="16"/>
      <c r="F57" s="10">
        <v>100</v>
      </c>
      <c r="K57" s="63">
        <f t="shared" si="31"/>
        <v>0</v>
      </c>
      <c r="L57" s="63">
        <f>IF(E57="Diesel",VLOOKUP(D57,Other_tabels!$Q$5:$T$13,2,FALSE)*K57,0)</f>
        <v>0</v>
      </c>
      <c r="O57" s="36" t="str">
        <f>Other_tabels!Q8</f>
        <v>Lastbil &lt; 10 T</v>
      </c>
      <c r="P57" s="55"/>
      <c r="Q57" s="63" cm="1">
        <f t="array" ref="Q57">SUMPRODUCT(($D$54:$D$67=O57)*$L$54:$L$67)</f>
        <v>0</v>
      </c>
      <c r="R57" s="63">
        <f t="shared" si="30"/>
        <v>0</v>
      </c>
      <c r="S57" s="63">
        <f>IF(O57="Traktor",0,(R57*VLOOKUP(O57,Other_tabels!Q8:T16,2,FALSE))/1000)</f>
        <v>0</v>
      </c>
      <c r="AR57" s="40"/>
      <c r="AS57" s="40"/>
      <c r="AZ57">
        <f t="shared" si="1"/>
        <v>224</v>
      </c>
      <c r="BA57" t="str">
        <f t="shared" si="2"/>
        <v>Reservation_whole_c_biogas_conv</v>
      </c>
      <c r="BB57" t="s">
        <v>172</v>
      </c>
      <c r="BC57">
        <f t="shared" si="32"/>
        <v>0</v>
      </c>
      <c r="BD57" s="40" t="str">
        <f>$AS$22</f>
        <v>P g/kg</v>
      </c>
      <c r="BE57" s="40" t="str">
        <f>AS36</f>
        <v/>
      </c>
    </row>
    <row r="58" spans="1:57" x14ac:dyDescent="0.3">
      <c r="A58" s="23" t="s">
        <v>71</v>
      </c>
      <c r="B58" s="49"/>
      <c r="C58" s="24"/>
      <c r="D58" s="16"/>
      <c r="E58" s="16"/>
      <c r="F58" s="10">
        <v>100</v>
      </c>
      <c r="K58" s="63">
        <f t="shared" si="31"/>
        <v>0</v>
      </c>
      <c r="L58" s="63">
        <f>IF(E58="Diesel",VLOOKUP(D58,Other_tabels!$Q$5:$T$13,2,FALSE)*K58,0)</f>
        <v>0</v>
      </c>
      <c r="O58" s="36" t="str">
        <f>Other_tabels!Q9</f>
        <v>Fragttog Europa</v>
      </c>
      <c r="P58" s="55"/>
      <c r="Q58" s="63" cm="1">
        <f t="array" ref="Q58">SUMPRODUCT(($D$54:$D$67=O58)*$L$54:$L$67)</f>
        <v>0</v>
      </c>
      <c r="R58" s="63">
        <f t="shared" si="30"/>
        <v>0</v>
      </c>
      <c r="S58" s="63">
        <f>IF(O58="Traktor",0,(R58*VLOOKUP(O58,Other_tabels!Q9:T17,2,FALSE))/1000)</f>
        <v>0</v>
      </c>
      <c r="AS58" s="40"/>
      <c r="AZ58">
        <f t="shared" si="1"/>
        <v>224</v>
      </c>
      <c r="BA58" t="str">
        <f t="shared" si="2"/>
        <v>Reservation_whole_c_biogas_conv</v>
      </c>
      <c r="BB58" t="s">
        <v>172</v>
      </c>
      <c r="BC58">
        <f t="shared" si="32"/>
        <v>0</v>
      </c>
      <c r="BD58" t="str">
        <f>$AT$22</f>
        <v>K g/kg</v>
      </c>
      <c r="BE58" s="40" t="str">
        <f>AT36</f>
        <v/>
      </c>
    </row>
    <row r="59" spans="1:57" x14ac:dyDescent="0.3">
      <c r="A59" s="23" t="s">
        <v>72</v>
      </c>
      <c r="B59" s="49"/>
      <c r="C59" s="24"/>
      <c r="D59" s="16"/>
      <c r="E59" s="16"/>
      <c r="F59" s="10">
        <v>100</v>
      </c>
      <c r="K59" s="63">
        <f t="shared" si="31"/>
        <v>0</v>
      </c>
      <c r="L59" s="63">
        <f>IF(E59="Diesel",VLOOKUP(D59,Other_tabels!$Q$5:$T$13,2,FALSE)*K59,0)</f>
        <v>0</v>
      </c>
      <c r="O59" s="36" t="str">
        <f>Other_tabels!Q10</f>
        <v>Skib Oversøisk</v>
      </c>
      <c r="P59" s="55"/>
      <c r="Q59" s="63" cm="1">
        <f t="array" ref="Q59">SUMPRODUCT(($D$54:$D$67=O59)*$L$54:$L$67)</f>
        <v>0</v>
      </c>
      <c r="R59" s="63">
        <f t="shared" si="30"/>
        <v>0</v>
      </c>
      <c r="S59" s="63">
        <f>IF(O59="Traktor",0,(R59*VLOOKUP(O59,Other_tabels!Q10:T18,2,FALSE))/1000)</f>
        <v>0</v>
      </c>
      <c r="AS59" s="40"/>
      <c r="AZ59">
        <f t="shared" si="1"/>
        <v>224</v>
      </c>
      <c r="BA59" t="str">
        <f t="shared" si="2"/>
        <v>Reservation_whole_c_biogas_conv</v>
      </c>
      <c r="BB59" t="s">
        <v>172</v>
      </c>
      <c r="BC59">
        <f t="shared" si="32"/>
        <v>0</v>
      </c>
      <c r="BD59" t="str">
        <f>$AU$22</f>
        <v>BE MJ/kg</v>
      </c>
      <c r="BE59" s="40" t="str">
        <f>AU36</f>
        <v/>
      </c>
    </row>
    <row r="60" spans="1:57" x14ac:dyDescent="0.3">
      <c r="A60" s="23" t="s">
        <v>38</v>
      </c>
      <c r="B60" s="49"/>
      <c r="C60" s="24"/>
      <c r="D60" s="16"/>
      <c r="E60" s="16"/>
      <c r="F60" s="10">
        <v>100</v>
      </c>
      <c r="K60" s="63">
        <f t="shared" si="31"/>
        <v>0</v>
      </c>
      <c r="L60" s="63">
        <f>IF(E60="Diesel",VLOOKUP(D60,Other_tabels!$Q$5:$T$13,2,FALSE)*K60,0)</f>
        <v>0</v>
      </c>
      <c r="O60" s="36" t="str">
        <f>Other_tabels!Q11</f>
        <v>Skib Indlandsk</v>
      </c>
      <c r="P60" s="55"/>
      <c r="Q60" s="63" cm="1">
        <f t="array" ref="Q60">SUMPRODUCT(($D$54:$D$67=O60)*$L$54:$L$67)</f>
        <v>0</v>
      </c>
      <c r="R60" s="63">
        <f t="shared" si="30"/>
        <v>0</v>
      </c>
      <c r="S60" s="63">
        <f>IF(O60="Traktor",0,(R60*VLOOKUP(O60,Other_tabels!Q11:T19,2,FALSE))/1000)</f>
        <v>0</v>
      </c>
      <c r="AR60" s="81"/>
      <c r="AS60" s="40"/>
      <c r="AZ60">
        <f t="shared" si="1"/>
        <v>224</v>
      </c>
      <c r="BA60" t="str">
        <f t="shared" si="2"/>
        <v>Reservation_whole_c_biogas_conv</v>
      </c>
      <c r="BB60" t="s">
        <v>172</v>
      </c>
      <c r="BC60">
        <f>$B$37</f>
        <v>0</v>
      </c>
      <c r="BD60" s="81" t="str">
        <f>C37</f>
        <v>Kg</v>
      </c>
      <c r="BE60" s="40">
        <f>O37</f>
        <v>0</v>
      </c>
    </row>
    <row r="61" spans="1:57" x14ac:dyDescent="0.3">
      <c r="A61" s="23" t="s">
        <v>39</v>
      </c>
      <c r="B61" s="49"/>
      <c r="C61" s="24"/>
      <c r="D61" s="16"/>
      <c r="E61" s="16"/>
      <c r="F61" s="10">
        <v>100</v>
      </c>
      <c r="K61" s="63">
        <f t="shared" si="31"/>
        <v>0</v>
      </c>
      <c r="L61" s="63">
        <f>IF(E61="Diesel",VLOOKUP(D61,Other_tabels!$Q$5:$T$13,2,FALSE)*K61,0)</f>
        <v>0</v>
      </c>
      <c r="O61" s="36" t="str">
        <f>Other_tabels!Q12</f>
        <v>Skib Europa</v>
      </c>
      <c r="P61" s="55"/>
      <c r="Q61" s="63" cm="1">
        <f t="array" ref="Q61">SUMPRODUCT(($D$54:$D$67=O61)*$L$54:$L$67)</f>
        <v>0</v>
      </c>
      <c r="R61" s="63">
        <f t="shared" si="30"/>
        <v>0</v>
      </c>
      <c r="S61" s="63">
        <f>IF(O61="Traktor",0,(R61*VLOOKUP(O61,Other_tabels!Q12:T20,2,FALSE))/1000)</f>
        <v>0</v>
      </c>
      <c r="AS61" s="40"/>
      <c r="AZ61">
        <f t="shared" si="1"/>
        <v>224</v>
      </c>
      <c r="BA61" t="str">
        <f t="shared" si="2"/>
        <v>Reservation_whole_c_biogas_conv</v>
      </c>
      <c r="BB61" t="s">
        <v>172</v>
      </c>
      <c r="BC61">
        <f t="shared" ref="BC61:BC65" si="33">$B$37</f>
        <v>0</v>
      </c>
      <c r="BD61" t="str">
        <f>$AQ$22</f>
        <v>C g/kg</v>
      </c>
      <c r="BE61" s="40" t="str">
        <f>AQ37</f>
        <v/>
      </c>
    </row>
    <row r="62" spans="1:57" x14ac:dyDescent="0.3">
      <c r="A62" s="23" t="s">
        <v>40</v>
      </c>
      <c r="B62" s="49"/>
      <c r="C62" s="24"/>
      <c r="D62" s="16"/>
      <c r="E62" s="16"/>
      <c r="F62" s="10">
        <v>100</v>
      </c>
      <c r="K62" s="63">
        <f t="shared" si="31"/>
        <v>0</v>
      </c>
      <c r="L62" s="63">
        <f>IF(E62="Diesel",VLOOKUP(D62,Other_tabels!$Q$5:$T$13,2,FALSE)*K62,0)</f>
        <v>0</v>
      </c>
      <c r="O62" s="36">
        <f>Other_tabels!Q13</f>
        <v>0</v>
      </c>
      <c r="P62" s="55"/>
      <c r="Q62" s="63" cm="1">
        <f t="array" ref="Q62">SUMPRODUCT(($D$54:$D$67=O62)*$L$54:$L$67)</f>
        <v>0</v>
      </c>
      <c r="R62" s="63">
        <f t="shared" si="30"/>
        <v>0</v>
      </c>
      <c r="S62" s="63">
        <f>IF(O62="Traktor",0,(R62*VLOOKUP(O62,Other_tabels!Q13:T21,2,FALSE))/1000)</f>
        <v>0</v>
      </c>
      <c r="AS62" s="40"/>
      <c r="AZ62">
        <f t="shared" si="1"/>
        <v>224</v>
      </c>
      <c r="BA62" t="str">
        <f t="shared" si="2"/>
        <v>Reservation_whole_c_biogas_conv</v>
      </c>
      <c r="BB62" t="s">
        <v>172</v>
      </c>
      <c r="BC62">
        <f t="shared" si="33"/>
        <v>0</v>
      </c>
      <c r="BD62" t="str">
        <f>$AR$22</f>
        <v>N g/kg</v>
      </c>
      <c r="BE62" s="40" t="str">
        <f>AR37</f>
        <v/>
      </c>
    </row>
    <row r="63" spans="1:57" x14ac:dyDescent="0.3">
      <c r="A63" s="23" t="s">
        <v>79</v>
      </c>
      <c r="B63" s="49"/>
      <c r="C63" s="24"/>
      <c r="D63" s="16"/>
      <c r="E63" s="16"/>
      <c r="F63" s="10">
        <v>100</v>
      </c>
      <c r="K63" s="63">
        <f t="shared" si="31"/>
        <v>0</v>
      </c>
      <c r="L63" s="63">
        <f>IF(E63="Diesel",VLOOKUP(D63,Other_tabels!$Q$5:$T$13,2,FALSE)*K63,0)</f>
        <v>0</v>
      </c>
      <c r="O63" s="74" t="s">
        <v>54</v>
      </c>
      <c r="P63" s="56"/>
      <c r="Q63" s="73">
        <f>SUM(Q54:Q62)</f>
        <v>0</v>
      </c>
      <c r="R63" s="72"/>
      <c r="S63" s="73">
        <f t="shared" ref="S63" si="34">SUM(S54:S62)</f>
        <v>0</v>
      </c>
      <c r="AR63" s="40"/>
      <c r="AS63" s="40"/>
      <c r="AZ63">
        <f t="shared" si="1"/>
        <v>224</v>
      </c>
      <c r="BA63" t="str">
        <f t="shared" si="2"/>
        <v>Reservation_whole_c_biogas_conv</v>
      </c>
      <c r="BB63" t="s">
        <v>172</v>
      </c>
      <c r="BC63">
        <f>$B$37</f>
        <v>0</v>
      </c>
      <c r="BD63" s="40" t="str">
        <f>$AS$22</f>
        <v>P g/kg</v>
      </c>
      <c r="BE63" s="40" t="str">
        <f>AS37</f>
        <v/>
      </c>
    </row>
    <row r="64" spans="1:57" x14ac:dyDescent="0.3">
      <c r="A64" s="23" t="s">
        <v>80</v>
      </c>
      <c r="B64" s="49"/>
      <c r="C64" s="24"/>
      <c r="D64" s="16"/>
      <c r="E64" s="16"/>
      <c r="F64" s="10">
        <v>100</v>
      </c>
      <c r="K64" s="63">
        <f>IF(B64="",0,((((VLOOKUP(B64,$B$12:$D$18,3,FALSE))/1000)*C64)/(VLOOKUP(B64,$B$12:$Q$18,16,FALSE)/1000))*(F64/100))</f>
        <v>0</v>
      </c>
      <c r="L64" s="63">
        <f>IF(E64="Diesel",VLOOKUP(D64,Other_tabels!$Q$5:$T$13,2,FALSE)*K64,0)</f>
        <v>0</v>
      </c>
      <c r="AS64" s="40"/>
      <c r="AZ64">
        <f t="shared" si="1"/>
        <v>224</v>
      </c>
      <c r="BA64" t="str">
        <f t="shared" si="2"/>
        <v>Reservation_whole_c_biogas_conv</v>
      </c>
      <c r="BB64" t="s">
        <v>172</v>
      </c>
      <c r="BC64">
        <f t="shared" si="33"/>
        <v>0</v>
      </c>
      <c r="BD64" t="str">
        <f>$AT$22</f>
        <v>K g/kg</v>
      </c>
      <c r="BE64" s="40" t="str">
        <f>AT37</f>
        <v/>
      </c>
    </row>
    <row r="65" spans="1:57" x14ac:dyDescent="0.3">
      <c r="A65" s="23" t="s">
        <v>81</v>
      </c>
      <c r="B65" s="49"/>
      <c r="C65" s="24"/>
      <c r="D65" s="16"/>
      <c r="E65" s="16"/>
      <c r="F65" s="10">
        <v>100</v>
      </c>
      <c r="K65" s="63">
        <f t="shared" si="31"/>
        <v>0</v>
      </c>
      <c r="L65" s="63">
        <f>IF(E65="Diesel",VLOOKUP(D65,Other_tabels!$Q$5:$T$13,2,FALSE)*K65,0)</f>
        <v>0</v>
      </c>
      <c r="AS65" s="40"/>
      <c r="AZ65">
        <f t="shared" si="1"/>
        <v>224</v>
      </c>
      <c r="BA65" t="str">
        <f t="shared" si="2"/>
        <v>Reservation_whole_c_biogas_conv</v>
      </c>
      <c r="BB65" t="s">
        <v>172</v>
      </c>
      <c r="BC65">
        <f t="shared" si="33"/>
        <v>0</v>
      </c>
      <c r="BD65" t="str">
        <f>$AU$22</f>
        <v>BE MJ/kg</v>
      </c>
      <c r="BE65" s="40" t="str">
        <f>AU37</f>
        <v/>
      </c>
    </row>
    <row r="66" spans="1:57" x14ac:dyDescent="0.3">
      <c r="A66" s="23" t="s">
        <v>82</v>
      </c>
      <c r="B66" s="49"/>
      <c r="C66" s="24"/>
      <c r="D66" s="16"/>
      <c r="E66" s="16"/>
      <c r="F66" s="10">
        <v>100</v>
      </c>
      <c r="K66" s="63">
        <f t="shared" si="31"/>
        <v>0</v>
      </c>
      <c r="L66" s="63">
        <f>IF(E66="Diesel",VLOOKUP(D66,Other_tabels!$Q$5:$T$13,2,FALSE)*K66,0)</f>
        <v>0</v>
      </c>
      <c r="AS66" s="81"/>
      <c r="AZ66">
        <f t="shared" si="1"/>
        <v>224</v>
      </c>
      <c r="BA66" t="str">
        <f t="shared" si="2"/>
        <v>Reservation_whole_c_biogas_conv</v>
      </c>
      <c r="BB66" t="s">
        <v>172</v>
      </c>
      <c r="BC66">
        <f>$B$38</f>
        <v>0</v>
      </c>
      <c r="BD66" t="str">
        <f>C38</f>
        <v>Kg</v>
      </c>
      <c r="BE66" s="81">
        <f>O38</f>
        <v>0</v>
      </c>
    </row>
    <row r="67" spans="1:57" x14ac:dyDescent="0.3">
      <c r="A67" s="23" t="s">
        <v>83</v>
      </c>
      <c r="B67" s="49"/>
      <c r="C67" s="24"/>
      <c r="D67" s="16"/>
      <c r="E67" s="16"/>
      <c r="F67" s="10">
        <v>100</v>
      </c>
      <c r="K67" s="63">
        <f t="shared" si="31"/>
        <v>0</v>
      </c>
      <c r="L67" s="63">
        <f>IF(E67="Diesel",VLOOKUP(D67,Other_tabels!$Q$5:$T$13,2,FALSE)*K67,0)</f>
        <v>0</v>
      </c>
      <c r="AS67" s="40"/>
      <c r="AZ67">
        <f t="shared" si="1"/>
        <v>224</v>
      </c>
      <c r="BA67" t="str">
        <f t="shared" si="2"/>
        <v>Reservation_whole_c_biogas_conv</v>
      </c>
      <c r="BB67" t="s">
        <v>172</v>
      </c>
      <c r="BC67">
        <f t="shared" ref="BC67:BC70" si="35">$B$38</f>
        <v>0</v>
      </c>
      <c r="BD67" t="str">
        <f>$AQ$22</f>
        <v>C g/kg</v>
      </c>
      <c r="BE67" s="40" t="str">
        <f>AQ38</f>
        <v/>
      </c>
    </row>
    <row r="68" spans="1:57" ht="17.399999999999999" x14ac:dyDescent="0.3">
      <c r="A68" s="31"/>
      <c r="B68" s="31"/>
      <c r="C68" s="30"/>
      <c r="D68" s="30"/>
      <c r="O68" s="37" t="s">
        <v>101</v>
      </c>
      <c r="P68" s="70"/>
      <c r="AS68" s="40"/>
      <c r="AZ68">
        <f t="shared" si="1"/>
        <v>224</v>
      </c>
      <c r="BA68" t="str">
        <f t="shared" si="2"/>
        <v>Reservation_whole_c_biogas_conv</v>
      </c>
      <c r="BB68" t="s">
        <v>172</v>
      </c>
      <c r="BC68">
        <f t="shared" si="35"/>
        <v>0</v>
      </c>
      <c r="BD68" t="str">
        <f>$AR$22</f>
        <v>N g/kg</v>
      </c>
      <c r="BE68" s="40" t="str">
        <f>AR38</f>
        <v/>
      </c>
    </row>
    <row r="69" spans="1:57" x14ac:dyDescent="0.3">
      <c r="A69" s="54" t="s">
        <v>56</v>
      </c>
      <c r="B69" s="48" t="s">
        <v>73</v>
      </c>
      <c r="C69" s="15" t="s">
        <v>108</v>
      </c>
      <c r="D69" s="15" t="s">
        <v>15</v>
      </c>
      <c r="E69" s="15" t="s">
        <v>16</v>
      </c>
      <c r="F69" s="22" t="s">
        <v>238</v>
      </c>
      <c r="O69" s="48" t="s">
        <v>91</v>
      </c>
      <c r="P69" s="48"/>
      <c r="Q69" s="48" t="s">
        <v>167</v>
      </c>
      <c r="R69" s="48" t="s">
        <v>163</v>
      </c>
      <c r="AS69" s="40"/>
      <c r="AZ69">
        <f t="shared" si="1"/>
        <v>224</v>
      </c>
      <c r="BA69" t="str">
        <f t="shared" si="2"/>
        <v>Reservation_whole_c_biogas_conv</v>
      </c>
      <c r="BB69" t="s">
        <v>172</v>
      </c>
      <c r="BC69">
        <f t="shared" si="35"/>
        <v>0</v>
      </c>
      <c r="BD69" s="40" t="str">
        <f>$AS$22</f>
        <v>P g/kg</v>
      </c>
      <c r="BE69" s="40" t="str">
        <f>AS38</f>
        <v/>
      </c>
    </row>
    <row r="70" spans="1:57" x14ac:dyDescent="0.3">
      <c r="A70" s="23" t="s">
        <v>24</v>
      </c>
      <c r="B70" s="49"/>
      <c r="C70" s="24"/>
      <c r="D70" s="34" t="str">
        <f>IF(B70="","",VLOOKUP(C70,Other_tabels!$X$5:$AF$22,7,FALSE))</f>
        <v/>
      </c>
      <c r="E70" s="34" t="str">
        <f>IF(B70="","",VLOOKUP(C70,Other_tabels!$X$5:$AF$22,3,FALSE))</f>
        <v/>
      </c>
      <c r="F70" s="10">
        <v>100</v>
      </c>
      <c r="O70" s="36">
        <f t="shared" ref="O70:O78" si="36">B70</f>
        <v>0</v>
      </c>
      <c r="P70" s="55"/>
      <c r="Q70" s="63">
        <f>IF(D70="",0,VLOOKUP(O70,$B$12:$D$18,3,FALSE)*D70*(F70/100))</f>
        <v>0</v>
      </c>
      <c r="R70" s="63">
        <f>IF(E70="",0,VLOOKUP(O70,$B$12:$D$18,3,FALSE)*E70*(F70/100))</f>
        <v>0</v>
      </c>
      <c r="AS70" s="40"/>
      <c r="AZ70">
        <f t="shared" si="1"/>
        <v>224</v>
      </c>
      <c r="BA70" t="str">
        <f t="shared" si="2"/>
        <v>Reservation_whole_c_biogas_conv</v>
      </c>
      <c r="BB70" t="s">
        <v>172</v>
      </c>
      <c r="BC70">
        <f t="shared" si="35"/>
        <v>0</v>
      </c>
      <c r="BD70" t="str">
        <f>$AT$22</f>
        <v>K g/kg</v>
      </c>
      <c r="BE70" s="40" t="str">
        <f>AT38</f>
        <v/>
      </c>
    </row>
    <row r="71" spans="1:57" x14ac:dyDescent="0.3">
      <c r="A71" s="23" t="s">
        <v>25</v>
      </c>
      <c r="B71" s="49"/>
      <c r="C71" s="24"/>
      <c r="D71" s="34" t="str">
        <f>IF(B71="","",VLOOKUP(C71,Other_tabels!$X$5:$AF$22,7,FALSE))</f>
        <v/>
      </c>
      <c r="E71" s="34" t="str">
        <f>IF(B71="","",VLOOKUP(C71,Other_tabels!$X$5:$AF$22,3,FALSE))</f>
        <v/>
      </c>
      <c r="F71" s="10">
        <v>100</v>
      </c>
      <c r="O71" s="36">
        <f t="shared" si="36"/>
        <v>0</v>
      </c>
      <c r="P71" s="55"/>
      <c r="Q71" s="63">
        <f t="shared" ref="Q71:Q78" si="37">IF(D71="",0,VLOOKUP(O71,$B$12:$D$18,3,FALSE)*D71*(F71/100))</f>
        <v>0</v>
      </c>
      <c r="R71" s="63">
        <f t="shared" ref="R71:R78" si="38">IF(E71="",0,VLOOKUP(O71,$B$12:$D$18,3,FALSE)*E71*(F71/100))</f>
        <v>0</v>
      </c>
      <c r="AS71" s="40"/>
      <c r="AZ71">
        <f t="shared" si="1"/>
        <v>224</v>
      </c>
      <c r="BA71" t="str">
        <f t="shared" si="2"/>
        <v>Reservation_whole_c_biogas_conv</v>
      </c>
      <c r="BB71" t="s">
        <v>172</v>
      </c>
      <c r="BC71">
        <f>$B$38</f>
        <v>0</v>
      </c>
      <c r="BD71" t="str">
        <f>$AU$22</f>
        <v>BE MJ/kg</v>
      </c>
      <c r="BE71" s="40" t="str">
        <f>AU38</f>
        <v/>
      </c>
    </row>
    <row r="72" spans="1:57" x14ac:dyDescent="0.3">
      <c r="A72" s="23" t="s">
        <v>26</v>
      </c>
      <c r="B72" s="49"/>
      <c r="C72" s="24"/>
      <c r="D72" s="34" t="str">
        <f>IF(B72="","",VLOOKUP(C72,Other_tabels!$X$5:$AF$22,7,FALSE))</f>
        <v/>
      </c>
      <c r="E72" s="34" t="str">
        <f>IF(B72="","",VLOOKUP(C72,Other_tabels!$X$5:$AF$22,3,FALSE))</f>
        <v/>
      </c>
      <c r="F72" s="10">
        <v>100</v>
      </c>
      <c r="O72" s="36">
        <f t="shared" si="36"/>
        <v>0</v>
      </c>
      <c r="P72" s="55"/>
      <c r="Q72" s="63">
        <f t="shared" si="37"/>
        <v>0</v>
      </c>
      <c r="R72" s="63">
        <f t="shared" si="38"/>
        <v>0</v>
      </c>
      <c r="AS72" s="59"/>
      <c r="AZ72">
        <f t="shared" si="1"/>
        <v>224</v>
      </c>
      <c r="BA72" t="str">
        <f t="shared" si="2"/>
        <v>Reservation_whole_c_biogas_conv</v>
      </c>
      <c r="BB72" t="s">
        <v>125</v>
      </c>
      <c r="BC72" t="str">
        <f>$B$39</f>
        <v>Diffuse tab eller gastab</v>
      </c>
      <c r="BD72" t="str">
        <f>C39</f>
        <v>Kg</v>
      </c>
      <c r="BE72" s="81">
        <f>O39</f>
        <v>0</v>
      </c>
    </row>
    <row r="73" spans="1:57" x14ac:dyDescent="0.3">
      <c r="A73" s="23" t="s">
        <v>27</v>
      </c>
      <c r="B73" s="49"/>
      <c r="C73" s="24"/>
      <c r="D73" s="34" t="str">
        <f>IF(B73="","",VLOOKUP(C73,Other_tabels!$X$5:$AF$22,7,FALSE))</f>
        <v/>
      </c>
      <c r="E73" s="34" t="str">
        <f>IF(B73="","",VLOOKUP(C73,Other_tabels!$X$5:$AF$22,3,FALSE))</f>
        <v/>
      </c>
      <c r="F73" s="10">
        <v>100</v>
      </c>
      <c r="O73" s="36">
        <f t="shared" si="36"/>
        <v>0</v>
      </c>
      <c r="P73" s="55"/>
      <c r="Q73" s="63">
        <f t="shared" si="37"/>
        <v>0</v>
      </c>
      <c r="R73" s="63">
        <f t="shared" si="38"/>
        <v>0</v>
      </c>
      <c r="AS73" s="59"/>
      <c r="AZ73">
        <f t="shared" si="1"/>
        <v>224</v>
      </c>
      <c r="BA73" t="str">
        <f t="shared" si="2"/>
        <v>Reservation_whole_c_biogas_conv</v>
      </c>
      <c r="BB73" t="s">
        <v>125</v>
      </c>
      <c r="BC73" t="str">
        <f t="shared" ref="BC73:BC77" si="39">$B$39</f>
        <v>Diffuse tab eller gastab</v>
      </c>
      <c r="BD73" t="str">
        <f>$AQ$22</f>
        <v>C g/kg</v>
      </c>
      <c r="BE73" s="40" t="str">
        <f>AQ39</f>
        <v/>
      </c>
    </row>
    <row r="74" spans="1:57" x14ac:dyDescent="0.3">
      <c r="A74" s="23" t="s">
        <v>28</v>
      </c>
      <c r="B74" s="49"/>
      <c r="C74" s="24"/>
      <c r="D74" s="34" t="str">
        <f>IF(B74="","",VLOOKUP(C74,Other_tabels!$X$5:$AF$22,7,FALSE))</f>
        <v/>
      </c>
      <c r="E74" s="34" t="str">
        <f>IF(B74="","",VLOOKUP(C74,Other_tabels!$X$5:$AF$22,3,FALSE))</f>
        <v/>
      </c>
      <c r="F74" s="10">
        <v>100</v>
      </c>
      <c r="O74" s="36">
        <f t="shared" si="36"/>
        <v>0</v>
      </c>
      <c r="P74" s="55"/>
      <c r="Q74" s="63">
        <f t="shared" si="37"/>
        <v>0</v>
      </c>
      <c r="R74" s="63">
        <f t="shared" si="38"/>
        <v>0</v>
      </c>
      <c r="AS74" s="59"/>
      <c r="AZ74">
        <f t="shared" si="1"/>
        <v>224</v>
      </c>
      <c r="BA74" t="str">
        <f t="shared" si="2"/>
        <v>Reservation_whole_c_biogas_conv</v>
      </c>
      <c r="BB74" t="s">
        <v>125</v>
      </c>
      <c r="BC74" t="str">
        <f t="shared" si="39"/>
        <v>Diffuse tab eller gastab</v>
      </c>
      <c r="BD74" t="str">
        <f>$AR$22</f>
        <v>N g/kg</v>
      </c>
      <c r="BE74" s="40" t="str">
        <f>AR39</f>
        <v/>
      </c>
    </row>
    <row r="75" spans="1:57" x14ac:dyDescent="0.3">
      <c r="A75" s="23" t="s">
        <v>29</v>
      </c>
      <c r="B75" s="49"/>
      <c r="C75" s="24"/>
      <c r="D75" s="34" t="str">
        <f>IF(B75="","",VLOOKUP(C75,Other_tabels!$X$5:$AF$22,7,FALSE))</f>
        <v/>
      </c>
      <c r="E75" s="34" t="str">
        <f>IF(B75="","",VLOOKUP(C75,Other_tabels!$X$5:$AF$22,3,FALSE))</f>
        <v/>
      </c>
      <c r="F75" s="10">
        <v>100</v>
      </c>
      <c r="O75" s="36">
        <f t="shared" si="36"/>
        <v>0</v>
      </c>
      <c r="P75" s="55"/>
      <c r="Q75" s="63">
        <f t="shared" si="37"/>
        <v>0</v>
      </c>
      <c r="R75" s="63">
        <f t="shared" si="38"/>
        <v>0</v>
      </c>
      <c r="AS75" s="59"/>
      <c r="AZ75">
        <f t="shared" si="1"/>
        <v>224</v>
      </c>
      <c r="BA75" t="str">
        <f t="shared" si="2"/>
        <v>Reservation_whole_c_biogas_conv</v>
      </c>
      <c r="BB75" t="s">
        <v>125</v>
      </c>
      <c r="BC75" t="str">
        <f t="shared" si="39"/>
        <v>Diffuse tab eller gastab</v>
      </c>
      <c r="BD75" t="str">
        <f>$AS$22</f>
        <v>P g/kg</v>
      </c>
      <c r="BE75" s="40" t="str">
        <f>AS39</f>
        <v/>
      </c>
    </row>
    <row r="76" spans="1:57" x14ac:dyDescent="0.3">
      <c r="A76" s="23" t="s">
        <v>30</v>
      </c>
      <c r="B76" s="49"/>
      <c r="C76" s="24"/>
      <c r="D76" s="34" t="str">
        <f>IF(B76="","",VLOOKUP(C76,Other_tabels!$X$5:$AF$22,7,FALSE))</f>
        <v/>
      </c>
      <c r="E76" s="34" t="str">
        <f>IF(B76="","",VLOOKUP(C76,Other_tabels!$X$5:$AF$22,3,FALSE))</f>
        <v/>
      </c>
      <c r="F76" s="10">
        <v>100</v>
      </c>
      <c r="O76" s="36">
        <f t="shared" si="36"/>
        <v>0</v>
      </c>
      <c r="P76" s="55"/>
      <c r="Q76" s="63">
        <f t="shared" si="37"/>
        <v>0</v>
      </c>
      <c r="R76" s="63">
        <f t="shared" si="38"/>
        <v>0</v>
      </c>
      <c r="AS76" s="59"/>
      <c r="AZ76">
        <f t="shared" si="1"/>
        <v>224</v>
      </c>
      <c r="BA76" t="str">
        <f t="shared" si="2"/>
        <v>Reservation_whole_c_biogas_conv</v>
      </c>
      <c r="BB76" t="s">
        <v>125</v>
      </c>
      <c r="BC76" t="str">
        <f t="shared" si="39"/>
        <v>Diffuse tab eller gastab</v>
      </c>
      <c r="BD76" t="str">
        <f>$AT$22</f>
        <v>K g/kg</v>
      </c>
      <c r="BE76" s="40" t="str">
        <f>AT39</f>
        <v/>
      </c>
    </row>
    <row r="77" spans="1:57" x14ac:dyDescent="0.3">
      <c r="A77" s="23" t="s">
        <v>31</v>
      </c>
      <c r="B77" s="49"/>
      <c r="C77" s="24"/>
      <c r="D77" s="34" t="str">
        <f>IF(B77="","",VLOOKUP(C77,Other_tabels!$X$5:$AF$22,7,FALSE))</f>
        <v/>
      </c>
      <c r="E77" s="34" t="str">
        <f>IF(B77="","",VLOOKUP(C77,Other_tabels!$X$5:$AF$22,3,FALSE))</f>
        <v/>
      </c>
      <c r="F77" s="10">
        <v>100</v>
      </c>
      <c r="O77" s="36">
        <f t="shared" si="36"/>
        <v>0</v>
      </c>
      <c r="P77" s="55"/>
      <c r="Q77" s="63">
        <f t="shared" si="37"/>
        <v>0</v>
      </c>
      <c r="R77" s="63">
        <f t="shared" si="38"/>
        <v>0</v>
      </c>
      <c r="AS77" s="59"/>
      <c r="AZ77">
        <f t="shared" si="1"/>
        <v>224</v>
      </c>
      <c r="BA77" t="str">
        <f t="shared" si="2"/>
        <v>Reservation_whole_c_biogas_conv</v>
      </c>
      <c r="BB77" t="s">
        <v>125</v>
      </c>
      <c r="BC77" t="str">
        <f t="shared" si="39"/>
        <v>Diffuse tab eller gastab</v>
      </c>
      <c r="BD77" t="str">
        <f>$AU$22</f>
        <v>BE MJ/kg</v>
      </c>
      <c r="BE77" s="40" t="str">
        <f>AU39</f>
        <v/>
      </c>
    </row>
    <row r="78" spans="1:57" x14ac:dyDescent="0.3">
      <c r="A78" s="23" t="s">
        <v>32</v>
      </c>
      <c r="B78" s="49"/>
      <c r="C78" s="24"/>
      <c r="D78" s="34" t="str">
        <f>IF(B78="","",VLOOKUP(C78,Other_tabels!$X$5:$AF$22,7,FALSE))</f>
        <v/>
      </c>
      <c r="E78" s="34" t="str">
        <f>IF(B78="","",VLOOKUP(C78,Other_tabels!$X$5:$AF$22,3,FALSE))</f>
        <v/>
      </c>
      <c r="F78" s="10">
        <v>100</v>
      </c>
      <c r="O78" s="36">
        <f t="shared" si="36"/>
        <v>0</v>
      </c>
      <c r="P78" s="55"/>
      <c r="Q78" s="63">
        <f t="shared" si="37"/>
        <v>0</v>
      </c>
      <c r="R78" s="63">
        <f t="shared" si="38"/>
        <v>0</v>
      </c>
      <c r="AS78" s="59"/>
      <c r="AZ78">
        <f t="shared" si="1"/>
        <v>224</v>
      </c>
      <c r="BA78" t="str">
        <f t="shared" si="2"/>
        <v>Reservation_whole_c_biogas_conv</v>
      </c>
      <c r="BB78" t="s">
        <v>162</v>
      </c>
      <c r="BC78" t="s">
        <v>162</v>
      </c>
      <c r="BD78" t="str">
        <f>I42</f>
        <v>Heat (MJ)</v>
      </c>
      <c r="BE78" s="59">
        <f>I50</f>
        <v>0</v>
      </c>
    </row>
    <row r="79" spans="1:57" x14ac:dyDescent="0.3">
      <c r="O79" s="74" t="s">
        <v>54</v>
      </c>
      <c r="P79" s="56"/>
      <c r="Q79" s="73">
        <f>SUM(Q70:Q78)</f>
        <v>0</v>
      </c>
      <c r="R79" s="73">
        <f>SUM(R70:R78)</f>
        <v>0</v>
      </c>
      <c r="AS79" s="59"/>
      <c r="AZ79">
        <f t="shared" si="1"/>
        <v>224</v>
      </c>
      <c r="BA79" t="str">
        <f t="shared" si="2"/>
        <v>Reservation_whole_c_biogas_conv</v>
      </c>
      <c r="BB79" t="s">
        <v>162</v>
      </c>
      <c r="BC79" t="s">
        <v>162</v>
      </c>
      <c r="BD79" t="str">
        <f>H42</f>
        <v>EL (KWh)</v>
      </c>
      <c r="BE79" s="59">
        <f>H50</f>
        <v>0</v>
      </c>
    </row>
    <row r="80" spans="1:57" x14ac:dyDescent="0.3">
      <c r="O80" s="35"/>
      <c r="P80" s="35"/>
      <c r="Q80" s="57"/>
      <c r="R80" s="57"/>
      <c r="S80" s="57"/>
      <c r="AS80" s="59"/>
      <c r="AZ80">
        <f t="shared" si="1"/>
        <v>224</v>
      </c>
      <c r="BA80" t="str">
        <f t="shared" si="2"/>
        <v>Reservation_whole_c_biogas_conv</v>
      </c>
      <c r="BB80" t="str">
        <f>$A$53</f>
        <v>Transport</v>
      </c>
      <c r="BC80" t="str">
        <f>BB80</f>
        <v>Transport</v>
      </c>
      <c r="BD80" t="str">
        <f>Q53</f>
        <v>Diesel (L)</v>
      </c>
      <c r="BE80" s="59">
        <f>Q63</f>
        <v>0</v>
      </c>
    </row>
    <row r="81" spans="1:57" ht="17.399999999999999" x14ac:dyDescent="0.3">
      <c r="O81" s="37" t="s">
        <v>103</v>
      </c>
      <c r="P81" s="37"/>
      <c r="Q81" s="7" t="s">
        <v>169</v>
      </c>
      <c r="AZ81">
        <f t="shared" si="1"/>
        <v>224</v>
      </c>
      <c r="BA81" t="str">
        <f t="shared" si="2"/>
        <v>Reservation_whole_c_biogas_conv</v>
      </c>
      <c r="BB81" t="str">
        <f>$A$53</f>
        <v>Transport</v>
      </c>
      <c r="BC81" t="str">
        <f>BB81</f>
        <v>Transport</v>
      </c>
      <c r="BD81" t="str">
        <f>S53</f>
        <v>kg CO₂eq for T/km</v>
      </c>
      <c r="BE81" s="59">
        <f>S63</f>
        <v>0</v>
      </c>
    </row>
    <row r="82" spans="1:57" x14ac:dyDescent="0.3">
      <c r="A82" s="26" t="s">
        <v>90</v>
      </c>
      <c r="B82" s="48" t="s">
        <v>73</v>
      </c>
      <c r="C82" s="15" t="s">
        <v>116</v>
      </c>
      <c r="D82" s="15" t="s">
        <v>117</v>
      </c>
      <c r="E82" s="15" t="s">
        <v>118</v>
      </c>
      <c r="O82" s="48" t="s">
        <v>91</v>
      </c>
      <c r="P82" s="48"/>
      <c r="Q82" s="48" t="s">
        <v>168</v>
      </c>
      <c r="R82" s="48" t="s">
        <v>167</v>
      </c>
      <c r="S82" s="48" t="s">
        <v>163</v>
      </c>
      <c r="AZ82">
        <f t="shared" si="1"/>
        <v>224</v>
      </c>
      <c r="BA82" t="str">
        <f t="shared" si="2"/>
        <v>Reservation_whole_c_biogas_conv</v>
      </c>
      <c r="BB82" t="s">
        <v>164</v>
      </c>
      <c r="BC82" t="s">
        <v>164</v>
      </c>
      <c r="BD82" t="str">
        <f>Q69</f>
        <v>EL (KWh)</v>
      </c>
      <c r="BE82" s="59">
        <f>Q79</f>
        <v>0</v>
      </c>
    </row>
    <row r="83" spans="1:57" x14ac:dyDescent="0.3">
      <c r="A83" s="23" t="s">
        <v>92</v>
      </c>
      <c r="B83" s="49"/>
      <c r="C83" s="24"/>
      <c r="D83" s="16"/>
      <c r="E83" s="16"/>
      <c r="O83" s="36">
        <f t="shared" ref="O83:O91" si="40">B83</f>
        <v>0</v>
      </c>
      <c r="P83" s="71"/>
      <c r="Q83" s="63">
        <f t="shared" ref="Q83:Q91" si="41">IF(C83="",0,VLOOKUP(O83,$B$12:$D$18,3,FALSE)*C83)</f>
        <v>0</v>
      </c>
      <c r="R83" s="63">
        <f t="shared" ref="R83:R91" si="42">IF(D83="",0,VLOOKUP(O83,$B$12:$D$18,3,FALSE)*D83)</f>
        <v>0</v>
      </c>
      <c r="S83" s="63">
        <f>IF(E83="",0,VLOOKUP(O83,$B$12:$D$18,3,FALSE)*E83)</f>
        <v>0</v>
      </c>
      <c r="AZ83">
        <f t="shared" si="1"/>
        <v>224</v>
      </c>
      <c r="BA83" t="str">
        <f t="shared" si="2"/>
        <v>Reservation_whole_c_biogas_conv</v>
      </c>
      <c r="BB83" t="s">
        <v>164</v>
      </c>
      <c r="BC83" t="s">
        <v>164</v>
      </c>
      <c r="BD83" t="str">
        <f>R69</f>
        <v>Diesel (L)</v>
      </c>
      <c r="BE83" s="59">
        <f>R79</f>
        <v>0</v>
      </c>
    </row>
    <row r="84" spans="1:57" x14ac:dyDescent="0.3">
      <c r="A84" s="23" t="s">
        <v>93</v>
      </c>
      <c r="B84" s="49"/>
      <c r="C84" s="24"/>
      <c r="D84" s="16"/>
      <c r="E84" s="16"/>
      <c r="O84" s="36">
        <f t="shared" si="40"/>
        <v>0</v>
      </c>
      <c r="P84" s="55"/>
      <c r="Q84" s="63">
        <f t="shared" si="41"/>
        <v>0</v>
      </c>
      <c r="R84" s="63">
        <f t="shared" si="42"/>
        <v>0</v>
      </c>
      <c r="S84" s="63">
        <f t="shared" ref="S84:S91" si="43">IF(E84="",0,VLOOKUP(O84,$B$12:$D$18,3,FALSE)*E84)</f>
        <v>0</v>
      </c>
      <c r="AZ84">
        <f t="shared" si="1"/>
        <v>224</v>
      </c>
      <c r="BA84" t="str">
        <f t="shared" si="2"/>
        <v>Reservation_whole_c_biogas_conv</v>
      </c>
      <c r="BB84" t="s">
        <v>165</v>
      </c>
      <c r="BC84" t="s">
        <v>165</v>
      </c>
      <c r="BD84" t="str">
        <f>Q82</f>
        <v>Heat (MJ)</v>
      </c>
      <c r="BE84" s="59">
        <f>Q92</f>
        <v>0</v>
      </c>
    </row>
    <row r="85" spans="1:57" x14ac:dyDescent="0.3">
      <c r="A85" s="23" t="s">
        <v>94</v>
      </c>
      <c r="B85" s="49"/>
      <c r="C85" s="24"/>
      <c r="D85" s="16"/>
      <c r="E85" s="16"/>
      <c r="O85" s="36">
        <f t="shared" si="40"/>
        <v>0</v>
      </c>
      <c r="P85" s="55"/>
      <c r="Q85" s="63">
        <f t="shared" si="41"/>
        <v>0</v>
      </c>
      <c r="R85" s="63">
        <f t="shared" si="42"/>
        <v>0</v>
      </c>
      <c r="S85" s="63">
        <f t="shared" si="43"/>
        <v>0</v>
      </c>
      <c r="AZ85">
        <f t="shared" si="1"/>
        <v>224</v>
      </c>
      <c r="BA85" t="str">
        <f t="shared" si="2"/>
        <v>Reservation_whole_c_biogas_conv</v>
      </c>
      <c r="BB85" t="s">
        <v>165</v>
      </c>
      <c r="BC85" t="s">
        <v>165</v>
      </c>
      <c r="BD85" t="str">
        <f>R82</f>
        <v>EL (KWh)</v>
      </c>
      <c r="BE85" s="59">
        <f>R92</f>
        <v>0</v>
      </c>
    </row>
    <row r="86" spans="1:57" x14ac:dyDescent="0.3">
      <c r="A86" s="23" t="s">
        <v>95</v>
      </c>
      <c r="B86" s="49"/>
      <c r="C86" s="24"/>
      <c r="D86" s="16"/>
      <c r="E86" s="16"/>
      <c r="O86" s="36">
        <f t="shared" si="40"/>
        <v>0</v>
      </c>
      <c r="P86" s="55"/>
      <c r="Q86" s="63">
        <f t="shared" si="41"/>
        <v>0</v>
      </c>
      <c r="R86" s="63">
        <f t="shared" si="42"/>
        <v>0</v>
      </c>
      <c r="S86" s="63">
        <f t="shared" si="43"/>
        <v>0</v>
      </c>
      <c r="AZ86">
        <f t="shared" ref="AZ86:AZ100" si="44">$BC$20</f>
        <v>224</v>
      </c>
      <c r="BA86" t="str">
        <f t="shared" ref="BA86:BA100" si="45">$BC$21</f>
        <v>Reservation_whole_c_biogas_conv</v>
      </c>
      <c r="BB86" t="s">
        <v>165</v>
      </c>
      <c r="BC86" t="s">
        <v>165</v>
      </c>
      <c r="BD86" t="str">
        <f>S82</f>
        <v>Diesel (L)</v>
      </c>
      <c r="BE86" s="59">
        <f>S92</f>
        <v>0</v>
      </c>
    </row>
    <row r="87" spans="1:57" x14ac:dyDescent="0.3">
      <c r="A87" s="23" t="s">
        <v>96</v>
      </c>
      <c r="B87" s="49"/>
      <c r="C87" s="24"/>
      <c r="D87" s="16"/>
      <c r="E87" s="16"/>
      <c r="O87" s="36">
        <f t="shared" si="40"/>
        <v>0</v>
      </c>
      <c r="P87" s="55"/>
      <c r="Q87" s="63">
        <f t="shared" si="41"/>
        <v>0</v>
      </c>
      <c r="R87" s="63">
        <f t="shared" si="42"/>
        <v>0</v>
      </c>
      <c r="S87" s="63">
        <f t="shared" si="43"/>
        <v>0</v>
      </c>
      <c r="AZ87">
        <f t="shared" si="44"/>
        <v>224</v>
      </c>
      <c r="BA87" t="str">
        <f t="shared" si="45"/>
        <v>Reservation_whole_c_biogas_conv</v>
      </c>
      <c r="BB87" t="s">
        <v>170</v>
      </c>
      <c r="BC87" t="s">
        <v>170</v>
      </c>
      <c r="BD87" t="str">
        <f>D94</f>
        <v>EL (KWh)</v>
      </c>
      <c r="BE87">
        <f>D104</f>
        <v>0</v>
      </c>
    </row>
    <row r="88" spans="1:57" x14ac:dyDescent="0.3">
      <c r="A88" s="23" t="s">
        <v>97</v>
      </c>
      <c r="B88" s="49"/>
      <c r="C88" s="24"/>
      <c r="D88" s="16"/>
      <c r="E88" s="16"/>
      <c r="O88" s="36">
        <f t="shared" si="40"/>
        <v>0</v>
      </c>
      <c r="P88" s="55"/>
      <c r="Q88" s="63">
        <f t="shared" si="41"/>
        <v>0</v>
      </c>
      <c r="R88" s="63">
        <f t="shared" si="42"/>
        <v>0</v>
      </c>
      <c r="S88" s="63">
        <f t="shared" si="43"/>
        <v>0</v>
      </c>
      <c r="AZ88">
        <f t="shared" si="44"/>
        <v>224</v>
      </c>
      <c r="BA88" t="str">
        <f t="shared" si="45"/>
        <v>Reservation_whole_c_biogas_conv</v>
      </c>
      <c r="BB88" t="s">
        <v>170</v>
      </c>
      <c r="BC88" t="s">
        <v>170</v>
      </c>
      <c r="BD88" t="str">
        <f>S82</f>
        <v>Diesel (L)</v>
      </c>
      <c r="BE88">
        <f>E104</f>
        <v>0</v>
      </c>
    </row>
    <row r="89" spans="1:57" x14ac:dyDescent="0.3">
      <c r="A89" s="23" t="s">
        <v>98</v>
      </c>
      <c r="B89" s="49"/>
      <c r="C89" s="24"/>
      <c r="D89" s="16"/>
      <c r="E89" s="16"/>
      <c r="O89" s="36">
        <f t="shared" si="40"/>
        <v>0</v>
      </c>
      <c r="P89" s="55"/>
      <c r="Q89" s="63">
        <f t="shared" si="41"/>
        <v>0</v>
      </c>
      <c r="R89" s="63">
        <f t="shared" si="42"/>
        <v>0</v>
      </c>
      <c r="S89" s="63">
        <f t="shared" si="43"/>
        <v>0</v>
      </c>
      <c r="AZ89">
        <f t="shared" si="44"/>
        <v>224</v>
      </c>
      <c r="BA89" t="str">
        <f t="shared" si="45"/>
        <v>Reservation_whole_c_biogas_conv</v>
      </c>
      <c r="BB89" t="s">
        <v>208</v>
      </c>
      <c r="BC89" t="str">
        <f>S38</f>
        <v>C_Diffust</v>
      </c>
      <c r="BD89" t="s">
        <v>209</v>
      </c>
      <c r="BE89">
        <f>S39</f>
        <v>0</v>
      </c>
    </row>
    <row r="90" spans="1:57" x14ac:dyDescent="0.3">
      <c r="A90" s="23" t="s">
        <v>99</v>
      </c>
      <c r="B90" s="49"/>
      <c r="C90" s="24"/>
      <c r="D90" s="16"/>
      <c r="E90" s="16"/>
      <c r="O90" s="36">
        <f t="shared" si="40"/>
        <v>0</v>
      </c>
      <c r="P90" s="55"/>
      <c r="Q90" s="63">
        <f t="shared" si="41"/>
        <v>0</v>
      </c>
      <c r="R90" s="63">
        <f t="shared" si="42"/>
        <v>0</v>
      </c>
      <c r="S90" s="63">
        <f t="shared" si="43"/>
        <v>0</v>
      </c>
      <c r="AZ90">
        <f t="shared" si="44"/>
        <v>224</v>
      </c>
      <c r="BA90" t="str">
        <f t="shared" si="45"/>
        <v>Reservation_whole_c_biogas_conv</v>
      </c>
      <c r="BB90" t="s">
        <v>208</v>
      </c>
      <c r="BC90" t="str">
        <f>T38</f>
        <v>C_CO2_klima</v>
      </c>
      <c r="BD90" t="s">
        <v>209</v>
      </c>
      <c r="BE90">
        <f>T39</f>
        <v>0</v>
      </c>
    </row>
    <row r="91" spans="1:57" x14ac:dyDescent="0.3">
      <c r="A91" s="23" t="s">
        <v>100</v>
      </c>
      <c r="B91" s="49"/>
      <c r="C91" s="24"/>
      <c r="D91" s="16"/>
      <c r="E91" s="16"/>
      <c r="O91" s="36">
        <f t="shared" si="40"/>
        <v>0</v>
      </c>
      <c r="P91" s="55"/>
      <c r="Q91" s="63">
        <f t="shared" si="41"/>
        <v>0</v>
      </c>
      <c r="R91" s="63">
        <f t="shared" si="42"/>
        <v>0</v>
      </c>
      <c r="S91" s="63">
        <f t="shared" si="43"/>
        <v>0</v>
      </c>
      <c r="AZ91">
        <f t="shared" si="44"/>
        <v>224</v>
      </c>
      <c r="BA91" t="str">
        <f t="shared" si="45"/>
        <v>Reservation_whole_c_biogas_conv</v>
      </c>
      <c r="BB91" t="s">
        <v>208</v>
      </c>
      <c r="BC91" t="str">
        <f>U38</f>
        <v>C_CH4</v>
      </c>
      <c r="BD91" t="s">
        <v>209</v>
      </c>
      <c r="BE91">
        <f>U39</f>
        <v>0</v>
      </c>
    </row>
    <row r="92" spans="1:57" x14ac:dyDescent="0.3">
      <c r="A92" s="31"/>
      <c r="O92" s="74" t="s">
        <v>54</v>
      </c>
      <c r="P92" s="56"/>
      <c r="Q92" s="73">
        <f>SUM(Q83:Q91)</f>
        <v>0</v>
      </c>
      <c r="R92" s="73">
        <f>SUM(R83:R91)</f>
        <v>0</v>
      </c>
      <c r="S92" s="73">
        <f>SUM(S83:S91)</f>
        <v>0</v>
      </c>
      <c r="AZ92">
        <f t="shared" si="44"/>
        <v>224</v>
      </c>
      <c r="BA92" t="str">
        <f t="shared" si="45"/>
        <v>Reservation_whole_c_biogas_conv</v>
      </c>
      <c r="BB92" t="s">
        <v>208</v>
      </c>
      <c r="BC92" t="str">
        <f>V38</f>
        <v>N_Diffust</v>
      </c>
      <c r="BD92" t="s">
        <v>209</v>
      </c>
      <c r="BE92">
        <f>V39</f>
        <v>0</v>
      </c>
    </row>
    <row r="93" spans="1:57" x14ac:dyDescent="0.3">
      <c r="AZ93">
        <f t="shared" si="44"/>
        <v>224</v>
      </c>
      <c r="BA93" t="str">
        <f t="shared" si="45"/>
        <v>Reservation_whole_c_biogas_conv</v>
      </c>
      <c r="BB93" t="s">
        <v>208</v>
      </c>
      <c r="BC93" t="str">
        <f>W38</f>
        <v>N_N2O</v>
      </c>
      <c r="BD93" t="s">
        <v>209</v>
      </c>
      <c r="BE93">
        <f>W39</f>
        <v>0</v>
      </c>
    </row>
    <row r="94" spans="1:57" x14ac:dyDescent="0.3">
      <c r="A94" s="26" t="s">
        <v>111</v>
      </c>
      <c r="B94" s="48" t="s">
        <v>73</v>
      </c>
      <c r="C94" s="15" t="s">
        <v>112</v>
      </c>
      <c r="D94" s="15" t="s">
        <v>167</v>
      </c>
      <c r="E94" s="15" t="s">
        <v>163</v>
      </c>
      <c r="AZ94">
        <f t="shared" si="44"/>
        <v>224</v>
      </c>
      <c r="BA94" t="str">
        <f t="shared" si="45"/>
        <v>Reservation_whole_c_biogas_conv</v>
      </c>
      <c r="BB94" t="s">
        <v>208</v>
      </c>
      <c r="BC94" t="str">
        <f>X38</f>
        <v>N_N2</v>
      </c>
      <c r="BD94" t="s">
        <v>209</v>
      </c>
      <c r="BE94">
        <f>X39</f>
        <v>0</v>
      </c>
    </row>
    <row r="95" spans="1:57" x14ac:dyDescent="0.3">
      <c r="A95" s="23" t="s">
        <v>92</v>
      </c>
      <c r="B95" s="49"/>
      <c r="C95" s="24"/>
      <c r="D95" s="16"/>
      <c r="E95" s="83" t="str">
        <f>IF(C95="","",IF(VLOOKUP(C95,'Diesel consumption for field op'!$B$4:$E$78,3,FALSE)="L / ton",((VLOOKUP(C95,'Diesel consumption for field op'!$B$4:$E$78,2,FALSE)*1.007)*(VLOOKUP(B95,$B$12:$D$18,3,FALSE)/1000)/(VLOOKUP(B95,$B$12:$Q$18,16,FALSE)/1000)),0))</f>
        <v/>
      </c>
      <c r="AZ95">
        <f t="shared" si="44"/>
        <v>224</v>
      </c>
      <c r="BA95" t="str">
        <f t="shared" si="45"/>
        <v>Reservation_whole_c_biogas_conv</v>
      </c>
      <c r="BB95" t="s">
        <v>208</v>
      </c>
      <c r="BC95" t="str">
        <f>Y38</f>
        <v>N_NH3</v>
      </c>
      <c r="BD95" t="s">
        <v>209</v>
      </c>
      <c r="BE95">
        <f>Y39</f>
        <v>0</v>
      </c>
    </row>
    <row r="96" spans="1:57" x14ac:dyDescent="0.3">
      <c r="A96" s="23" t="s">
        <v>93</v>
      </c>
      <c r="B96" s="49"/>
      <c r="C96" s="24"/>
      <c r="D96" s="16"/>
      <c r="E96" s="83" t="str">
        <f>IF(C96="","",IF(VLOOKUP(C96,'Diesel consumption for field op'!$B$4:$E$78,3,FALSE)="L / ton",((VLOOKUP(C96,'Diesel consumption for field op'!$B$4:$E$78,2,FALSE)*1.007)*(VLOOKUP(B96,$B$12:$D$18,3,FALSE)/1000)/(VLOOKUP(B96,$B$12:$Q$18,16,FALSE)/1000)),0))</f>
        <v/>
      </c>
      <c r="AZ96">
        <f t="shared" si="44"/>
        <v>224</v>
      </c>
      <c r="BA96" t="str">
        <f t="shared" si="45"/>
        <v>Reservation_whole_c_biogas_conv</v>
      </c>
      <c r="BB96" t="s">
        <v>208</v>
      </c>
      <c r="BC96" t="str">
        <f>Z38</f>
        <v>N_NO3</v>
      </c>
      <c r="BD96" t="s">
        <v>209</v>
      </c>
      <c r="BE96">
        <f>Z39</f>
        <v>0</v>
      </c>
    </row>
    <row r="97" spans="1:57" x14ac:dyDescent="0.3">
      <c r="A97" s="23" t="s">
        <v>94</v>
      </c>
      <c r="B97" s="49"/>
      <c r="C97" s="24"/>
      <c r="D97" s="16"/>
      <c r="E97" s="83" t="str">
        <f>IF(C97="","",IF(VLOOKUP(C97,'Diesel consumption for field op'!$B$4:$E$78,3,FALSE)="L / ton",((VLOOKUP(C97,'Diesel consumption for field op'!$B$4:$E$78,2,FALSE)*1.007)*(VLOOKUP(B97,$B$12:$D$18,3,FALSE)/1000)/(VLOOKUP(B97,$B$12:$Q$18,16,FALSE)/1000)),0))</f>
        <v/>
      </c>
      <c r="AZ97">
        <f t="shared" si="44"/>
        <v>224</v>
      </c>
      <c r="BA97" t="str">
        <f t="shared" si="45"/>
        <v>Reservation_whole_c_biogas_conv</v>
      </c>
      <c r="BB97" t="s">
        <v>208</v>
      </c>
      <c r="BC97" t="str">
        <f>AA38</f>
        <v>P_Diffust</v>
      </c>
      <c r="BD97" t="s">
        <v>209</v>
      </c>
      <c r="BE97">
        <f>AA39</f>
        <v>0</v>
      </c>
    </row>
    <row r="98" spans="1:57" x14ac:dyDescent="0.3">
      <c r="A98" s="23" t="s">
        <v>95</v>
      </c>
      <c r="B98" s="49"/>
      <c r="C98" s="24"/>
      <c r="D98" s="16"/>
      <c r="E98" s="83" t="str">
        <f>IF(C98="","",IF(VLOOKUP(C98,'Diesel consumption for field op'!$B$4:$E$78,3,FALSE)="L / ton",((VLOOKUP(C98,'Diesel consumption for field op'!$B$4:$E$78,2,FALSE)*1.007)*(VLOOKUP(B98,$B$12:$D$18,3,FALSE)/1000)/(VLOOKUP(B98,$B$12:$Q$18,16,FALSE)/1000)),0))</f>
        <v/>
      </c>
      <c r="AZ98">
        <f t="shared" si="44"/>
        <v>224</v>
      </c>
      <c r="BA98" t="str">
        <f t="shared" si="45"/>
        <v>Reservation_whole_c_biogas_conv</v>
      </c>
      <c r="BB98" t="s">
        <v>208</v>
      </c>
      <c r="BC98" t="str">
        <f>AB38</f>
        <v>P_Vandmiljø</v>
      </c>
      <c r="BD98" t="s">
        <v>209</v>
      </c>
      <c r="BE98">
        <f>AB39</f>
        <v>0</v>
      </c>
    </row>
    <row r="99" spans="1:57" x14ac:dyDescent="0.3">
      <c r="A99" s="23" t="s">
        <v>96</v>
      </c>
      <c r="B99" s="49"/>
      <c r="C99" s="24"/>
      <c r="D99" s="16"/>
      <c r="E99" s="83" t="str">
        <f>IF(C99="","",IF(VLOOKUP(C99,'Diesel consumption for field op'!$B$4:$E$78,3,FALSE)="L / ton",((VLOOKUP(C99,'Diesel consumption for field op'!$B$4:$E$78,2,FALSE)*1.007)*(VLOOKUP(B99,$B$12:$D$18,3,FALSE)/1000)/(VLOOKUP(B99,$B$12:$Q$18,16,FALSE)/1000)),0))</f>
        <v/>
      </c>
      <c r="AZ99">
        <f t="shared" si="44"/>
        <v>224</v>
      </c>
      <c r="BA99" t="str">
        <f t="shared" si="45"/>
        <v>Reservation_whole_c_biogas_conv</v>
      </c>
      <c r="BB99" t="s">
        <v>208</v>
      </c>
      <c r="BC99" t="str">
        <f>AC38</f>
        <v>K_Diffust</v>
      </c>
      <c r="BD99" t="s">
        <v>209</v>
      </c>
      <c r="BE99">
        <f>AC39</f>
        <v>0</v>
      </c>
    </row>
    <row r="100" spans="1:57" x14ac:dyDescent="0.3">
      <c r="A100" s="23" t="s">
        <v>97</v>
      </c>
      <c r="B100" s="49"/>
      <c r="C100" s="24"/>
      <c r="D100" s="16"/>
      <c r="E100" s="83" t="str">
        <f>IF(C100="","",IF(VLOOKUP(C100,'Diesel consumption for field op'!$B$4:$E$78,3,FALSE)="L / ton",((VLOOKUP(C100,'Diesel consumption for field op'!$B$4:$E$78,2,FALSE)*1.007)*(VLOOKUP(B100,$B$12:$D$18,3,FALSE)/1000)/(VLOOKUP(B100,$B$12:$Q$18,16,FALSE)/1000)),0))</f>
        <v/>
      </c>
      <c r="AZ100">
        <f t="shared" si="44"/>
        <v>224</v>
      </c>
      <c r="BA100" t="str">
        <f t="shared" si="45"/>
        <v>Reservation_whole_c_biogas_conv</v>
      </c>
      <c r="BB100" t="s">
        <v>208</v>
      </c>
      <c r="BC100" t="str">
        <f>AD38</f>
        <v>K_Vandmiljø</v>
      </c>
      <c r="BD100" t="s">
        <v>209</v>
      </c>
      <c r="BE100">
        <f>AD39</f>
        <v>0</v>
      </c>
    </row>
    <row r="101" spans="1:57" x14ac:dyDescent="0.3">
      <c r="A101" s="23" t="s">
        <v>98</v>
      </c>
      <c r="B101" s="49"/>
      <c r="C101" s="24"/>
      <c r="D101" s="16"/>
      <c r="E101" s="83" t="str">
        <f>IF(C101="","",IF(VLOOKUP(C101,'Diesel consumption for field op'!$B$4:$E$78,3,FALSE)="L / ton",((VLOOKUP(C101,'Diesel consumption for field op'!$B$4:$E$78,2,FALSE)*1.007)*(VLOOKUP(B101,$B$12:$D$18,3,FALSE)/1000)/(VLOOKUP(B101,$B$12:$Q$18,16,FALSE)/1000)),0))</f>
        <v/>
      </c>
    </row>
    <row r="102" spans="1:57" x14ac:dyDescent="0.3">
      <c r="A102" s="23" t="s">
        <v>99</v>
      </c>
      <c r="B102" s="49"/>
      <c r="C102" s="24"/>
      <c r="D102" s="16"/>
      <c r="E102" s="83" t="str">
        <f>IF(C102="","",IF(VLOOKUP(C102,'Diesel consumption for field op'!$B$4:$E$78,3,FALSE)="L / ton",((VLOOKUP(C102,'Diesel consumption for field op'!$B$4:$E$78,2,FALSE)*1.007)*(VLOOKUP(B102,$B$12:$D$18,3,FALSE)/1000)/(VLOOKUP(B102,$B$12:$Q$18,16,FALSE)/1000)),0))</f>
        <v/>
      </c>
    </row>
    <row r="103" spans="1:57" x14ac:dyDescent="0.3">
      <c r="A103" s="23" t="s">
        <v>100</v>
      </c>
      <c r="B103" s="49"/>
      <c r="C103" s="24"/>
      <c r="D103" s="16"/>
      <c r="E103" s="83" t="str">
        <f>IF(C103="","",IF(VLOOKUP(C103,'Diesel consumption for field op'!$B$4:$E$78,3,FALSE)="L / ton",((VLOOKUP(C103,'Diesel consumption for field op'!$B$4:$E$78,2,FALSE)*1.007)*(VLOOKUP(B103,$B$12:$D$18,3,FALSE)/1000)/(VLOOKUP(B103,$B$12:$Q$18,16,FALSE)/1000)),0))</f>
        <v/>
      </c>
    </row>
    <row r="104" spans="1:57" x14ac:dyDescent="0.3">
      <c r="A104" s="23" t="s">
        <v>54</v>
      </c>
      <c r="D104" s="34">
        <f>SUM(D95:D103)</f>
        <v>0</v>
      </c>
      <c r="E104" s="83">
        <f>SUM(E95:E103)</f>
        <v>0</v>
      </c>
    </row>
    <row r="108" spans="1:57" x14ac:dyDescent="0.3">
      <c r="B108" s="101"/>
      <c r="C108" s="102" t="s">
        <v>116</v>
      </c>
      <c r="D108" s="102" t="s">
        <v>117</v>
      </c>
      <c r="E108" s="102" t="s">
        <v>118</v>
      </c>
      <c r="F108" s="102" t="s">
        <v>174</v>
      </c>
    </row>
    <row r="109" spans="1:57" x14ac:dyDescent="0.3">
      <c r="B109" s="103" t="s">
        <v>206</v>
      </c>
      <c r="C109" s="104">
        <f>Q92</f>
        <v>0</v>
      </c>
      <c r="D109" s="104">
        <f>Q79+R92+D104</f>
        <v>0</v>
      </c>
      <c r="E109" s="104">
        <f>Q63+R79+S92+E104</f>
        <v>0</v>
      </c>
      <c r="F109" s="104">
        <f>S63</f>
        <v>0</v>
      </c>
    </row>
  </sheetData>
  <mergeCells count="13">
    <mergeCell ref="A7:A9"/>
    <mergeCell ref="B7:C9"/>
    <mergeCell ref="AA37:AB37"/>
    <mergeCell ref="AC37:AD37"/>
    <mergeCell ref="B3:C3"/>
    <mergeCell ref="B4:C4"/>
    <mergeCell ref="B5:C5"/>
    <mergeCell ref="B6:C6"/>
    <mergeCell ref="H41:I41"/>
    <mergeCell ref="R10:X10"/>
    <mergeCell ref="I21:M21"/>
    <mergeCell ref="S37:U37"/>
    <mergeCell ref="V37:Z37"/>
  </mergeCells>
  <dataValidations count="1">
    <dataValidation type="list" allowBlank="1" showInputMessage="1" showErrorMessage="1" sqref="B54:B68 B95:B103 B83:B91 B70:B78" xr:uid="{3A410A79-ACA7-4D9D-AF9B-805E74EE2C03}">
      <formula1>$B$12:$B$18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03A67559-1E17-4E75-ADA1-ADD271E83E75}">
          <x14:formula1>
            <xm:f>Other_tabels!$V$5:$V$6</xm:f>
          </x14:formula1>
          <xm:sqref>E54:E68</xm:sqref>
        </x14:dataValidation>
        <x14:dataValidation type="list" allowBlank="1" showInputMessage="1" showErrorMessage="1" xr:uid="{B47E8600-D8C2-45B1-9AE9-E766C5E5B7F9}">
          <x14:formula1>
            <xm:f>Other_tabels!$Q$5:$Q$13</xm:f>
          </x14:formula1>
          <xm:sqref>D54:D68</xm:sqref>
        </x14:dataValidation>
        <x14:dataValidation type="list" allowBlank="1" showInputMessage="1" showErrorMessage="1" xr:uid="{042559A5-762B-4EFA-B212-D3B4FB373F4B}">
          <x14:formula1>
            <xm:f>Biomass_pool_output_Field_modul!$A$3:$A$100</xm:f>
          </x14:formula1>
          <xm:sqref>B12:B18</xm:sqref>
        </x14:dataValidation>
        <x14:dataValidation type="list" allowBlank="1" showInputMessage="1" showErrorMessage="1" xr:uid="{3ED8B1F2-8259-4C9F-8E1C-E64A8741C9AE}">
          <x14:formula1>
            <xm:f>Other_tabels!$A$5:$A$50</xm:f>
          </x14:formula1>
          <xm:sqref>C19 C21</xm:sqref>
        </x14:dataValidation>
        <x14:dataValidation type="list" allowBlank="1" showInputMessage="1" showErrorMessage="1" xr:uid="{F8107422-D10E-40FB-9121-C61A6DD238AC}">
          <x14:formula1>
            <xm:f>Other_tabels!$X$5:$X$22</xm:f>
          </x14:formula1>
          <xm:sqref>C70:C78</xm:sqref>
        </x14:dataValidation>
        <x14:dataValidation type="list" allowBlank="1" showInputMessage="1" showErrorMessage="1" xr:uid="{68396FF9-8FD8-4C7F-BA4B-64E81A42F17D}">
          <x14:formula1>
            <xm:f>'Diesel consumption for field op'!$B$4:$B$78</xm:f>
          </x14:formula1>
          <xm:sqref>C95:C103</xm:sqref>
        </x14:dataValidation>
        <x14:dataValidation type="list" allowBlank="1" showInputMessage="1" showErrorMessage="1" xr:uid="{5F87770F-CD50-4BE6-B36C-36DEDFAF2D5E}">
          <x14:formula1>
            <xm:f>'Processed products'!$Z$5:$Z$104</xm:f>
          </x14:formula1>
          <xm:sqref>B43:B49</xm:sqref>
        </x14:dataValidation>
        <x14:dataValidation type="list" allowBlank="1" showInputMessage="1" showErrorMessage="1" xr:uid="{0CE04120-0D9A-491F-9246-23B0899E293E}">
          <x14:formula1>
            <xm:f>Other_tabels!$I$5:$I$12</xm:f>
          </x14:formula1>
          <xm:sqref>C43:C49</xm:sqref>
        </x14:dataValidation>
        <x14:dataValidation type="list" allowBlank="1" showInputMessage="1" showErrorMessage="1" xr:uid="{5D62CD21-43B4-4D0E-8E4E-4BC32BE32B60}">
          <x14:formula1>
            <xm:f>'Processed products'!$B$5:$B$103</xm:f>
          </x14:formula1>
          <xm:sqref>B23:B30</xm:sqref>
        </x14:dataValidation>
        <x14:dataValidation type="list" allowBlank="1" showInputMessage="1" showErrorMessage="1" xr:uid="{CC2EC38F-FFEB-4F74-86B5-6362CC7A8127}">
          <x14:formula1>
            <xm:f>'Processed products'!$AJ$5:$AJ$239</xm:f>
          </x14:formula1>
          <xm:sqref>B33:B38</xm:sqref>
        </x14:dataValidation>
      </x14:dataValidations>
    </ext>
  </extLs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499984740745262"/>
  </sheetPr>
  <dimension ref="A1:DO249"/>
  <sheetViews>
    <sheetView topLeftCell="P1" zoomScaleNormal="100" workbookViewId="0">
      <selection activeCell="AE192" sqref="AE192"/>
    </sheetView>
  </sheetViews>
  <sheetFormatPr defaultRowHeight="14.4" x14ac:dyDescent="0.3"/>
  <cols>
    <col min="1" max="1" width="9.109375" style="4"/>
    <col min="2" max="2" width="37.109375" bestFit="1" customWidth="1"/>
    <col min="3" max="3" width="30.44140625" bestFit="1" customWidth="1"/>
    <col min="4" max="4" width="22.5546875" bestFit="1" customWidth="1"/>
    <col min="5" max="5" width="20" bestFit="1" customWidth="1"/>
    <col min="8" max="8" width="36.21875" bestFit="1" customWidth="1"/>
    <col min="16" max="16" width="101.33203125" bestFit="1" customWidth="1"/>
    <col min="18" max="18" width="2.6640625" customWidth="1"/>
    <col min="19" max="19" width="2.33203125" customWidth="1"/>
    <col min="20" max="20" width="2.109375" customWidth="1"/>
    <col min="21" max="21" width="2.44140625" customWidth="1"/>
    <col min="22" max="22" width="1.88671875" customWidth="1"/>
    <col min="26" max="26" width="35.6640625" customWidth="1"/>
    <col min="27" max="27" width="17.5546875" bestFit="1" customWidth="1"/>
    <col min="28" max="29" width="20.33203125" bestFit="1" customWidth="1"/>
    <col min="31" max="31" width="12.109375" bestFit="1" customWidth="1"/>
    <col min="36" max="36" width="50.5546875" bestFit="1" customWidth="1"/>
    <col min="37" max="37" width="41.21875" bestFit="1" customWidth="1"/>
    <col min="38" max="38" width="32.109375" bestFit="1" customWidth="1"/>
    <col min="39" max="39" width="26.21875" bestFit="1" customWidth="1"/>
    <col min="42" max="42" width="49.21875" bestFit="1" customWidth="1"/>
    <col min="43" max="43" width="11.44140625" bestFit="1" customWidth="1"/>
    <col min="44" max="44" width="48.44140625" bestFit="1" customWidth="1"/>
    <col min="45" max="45" width="11.44140625" customWidth="1"/>
    <col min="46" max="46" width="7.6640625" customWidth="1"/>
    <col min="47" max="47" width="7.109375" customWidth="1"/>
    <col min="48" max="48" width="24" bestFit="1" customWidth="1"/>
    <col min="49" max="49" width="60.6640625" customWidth="1"/>
    <col min="50" max="50" width="130" bestFit="1" customWidth="1"/>
    <col min="51" max="51" width="27.33203125" bestFit="1" customWidth="1"/>
    <col min="52" max="53" width="10.6640625" customWidth="1"/>
    <col min="54" max="54" width="69.44140625" bestFit="1" customWidth="1"/>
    <col min="55" max="56" width="10.6640625" customWidth="1"/>
    <col min="57" max="57" width="27.33203125" bestFit="1" customWidth="1"/>
    <col min="58" max="59" width="10.6640625" customWidth="1"/>
    <col min="60" max="60" width="31.109375" bestFit="1" customWidth="1"/>
    <col min="61" max="65" width="10.6640625" customWidth="1"/>
    <col min="66" max="66" width="29" bestFit="1" customWidth="1"/>
    <col min="67" max="73" width="10.6640625" customWidth="1"/>
    <col min="74" max="74" width="17.6640625" customWidth="1"/>
    <col min="75" max="76" width="10.6640625" customWidth="1"/>
    <col min="77" max="77" width="17.6640625" customWidth="1"/>
    <col min="78" max="79" width="10.6640625" customWidth="1"/>
    <col min="80" max="80" width="17.6640625" customWidth="1"/>
    <col min="81" max="95" width="10.6640625" customWidth="1"/>
    <col min="96" max="96" width="33.6640625" customWidth="1"/>
    <col min="97" max="97" width="49.109375" customWidth="1"/>
    <col min="98" max="98" width="41" bestFit="1" customWidth="1"/>
    <col min="99" max="99" width="11.5546875" customWidth="1"/>
    <col min="100" max="100" width="9.6640625" customWidth="1"/>
    <col min="101" max="101" width="9.77734375" customWidth="1"/>
    <col min="102" max="102" width="11.44140625" customWidth="1"/>
    <col min="103" max="103" width="8.88671875" bestFit="1" customWidth="1"/>
    <col min="104" max="104" width="14.33203125" bestFit="1" customWidth="1"/>
    <col min="105" max="105" width="6.88671875" bestFit="1" customWidth="1"/>
    <col min="106" max="106" width="9.6640625" customWidth="1"/>
    <col min="107" max="107" width="8.44140625" customWidth="1"/>
    <col min="108" max="108" width="7.6640625" customWidth="1"/>
    <col min="109" max="109" width="9" customWidth="1"/>
    <col min="110" max="110" width="8.44140625" customWidth="1"/>
    <col min="111" max="114" width="17.6640625" customWidth="1"/>
    <col min="115" max="115" width="30.6640625" bestFit="1" customWidth="1"/>
    <col min="116" max="116" width="157.77734375" bestFit="1" customWidth="1"/>
    <col min="117" max="117" width="14.6640625" bestFit="1" customWidth="1"/>
    <col min="119" max="119" width="24.109375" bestFit="1" customWidth="1"/>
  </cols>
  <sheetData>
    <row r="1" spans="1:119" ht="33" thickBot="1" x14ac:dyDescent="0.65">
      <c r="A1" s="5" t="s">
        <v>1225</v>
      </c>
      <c r="Q1" s="5"/>
      <c r="Y1" s="5" t="s">
        <v>1226</v>
      </c>
      <c r="AI1" s="200" t="s">
        <v>1227</v>
      </c>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17" t="s">
        <v>1217</v>
      </c>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41"/>
      <c r="CS1" s="140"/>
      <c r="CT1" s="141"/>
      <c r="CU1" s="141"/>
      <c r="CV1" s="141"/>
      <c r="CW1" s="141"/>
      <c r="CX1" s="141"/>
      <c r="CY1" s="141"/>
      <c r="CZ1" s="141"/>
      <c r="DA1" s="141"/>
      <c r="DB1" s="141"/>
      <c r="DC1" s="141"/>
      <c r="DD1" s="141"/>
      <c r="DE1" s="141"/>
      <c r="DF1" s="141"/>
      <c r="DG1" s="141"/>
      <c r="DH1" s="141"/>
      <c r="DI1" s="141"/>
      <c r="DJ1" s="141"/>
      <c r="DK1" s="141"/>
      <c r="DL1" s="142"/>
      <c r="DO1" s="35"/>
    </row>
    <row r="2" spans="1:119" ht="16.2" thickBot="1" x14ac:dyDescent="0.35">
      <c r="AI2" s="201"/>
      <c r="AQ2" t="s">
        <v>1211</v>
      </c>
      <c r="AY2" s="149" t="s">
        <v>1216</v>
      </c>
      <c r="AZ2" s="150"/>
      <c r="BA2" s="150"/>
      <c r="BB2" s="150"/>
      <c r="BC2" s="150"/>
      <c r="BD2" s="150"/>
      <c r="BE2" s="151"/>
      <c r="BF2" s="151"/>
      <c r="BG2" s="150"/>
      <c r="BH2" s="117" t="s">
        <v>62</v>
      </c>
      <c r="BI2" s="118"/>
      <c r="BJ2" s="118"/>
      <c r="BK2" s="118"/>
      <c r="BL2" s="118"/>
      <c r="BM2" s="118"/>
      <c r="BN2" s="118"/>
      <c r="BO2" s="118"/>
      <c r="BP2" s="119"/>
      <c r="BQ2" s="117" t="s">
        <v>63</v>
      </c>
      <c r="BR2" s="118"/>
      <c r="BS2" s="118"/>
      <c r="BT2" s="118"/>
      <c r="BU2" s="118"/>
      <c r="BV2" s="118"/>
      <c r="BW2" s="118"/>
      <c r="BX2" s="118"/>
      <c r="BY2" s="118"/>
      <c r="BZ2" s="118"/>
      <c r="CA2" s="118"/>
      <c r="CB2" s="118"/>
      <c r="CC2" s="118"/>
      <c r="CD2" s="118"/>
      <c r="CE2" s="119"/>
      <c r="CF2" s="117" t="s">
        <v>64</v>
      </c>
      <c r="CG2" s="118"/>
      <c r="CH2" s="118"/>
      <c r="CI2" s="118"/>
      <c r="CJ2" s="118"/>
      <c r="CK2" s="119"/>
      <c r="CL2" s="162" t="s">
        <v>65</v>
      </c>
      <c r="CM2" s="163"/>
      <c r="CN2" s="163"/>
      <c r="CO2" s="163"/>
      <c r="CP2" s="163"/>
      <c r="CQ2" s="164"/>
      <c r="CR2" s="176"/>
      <c r="CS2" s="177"/>
      <c r="CX2" s="116"/>
      <c r="CY2" s="162" t="s">
        <v>1219</v>
      </c>
      <c r="CZ2" s="163"/>
      <c r="DA2" s="163"/>
      <c r="DB2" s="163"/>
      <c r="DC2" s="163"/>
      <c r="DD2" s="163"/>
      <c r="DE2" s="163"/>
      <c r="DF2" s="163"/>
      <c r="DG2" s="163"/>
      <c r="DH2" s="163"/>
      <c r="DI2" s="163"/>
      <c r="DJ2" s="164"/>
      <c r="DK2" s="188"/>
      <c r="DL2" s="143"/>
    </row>
    <row r="3" spans="1:119" ht="15.6" customHeight="1" x14ac:dyDescent="0.3">
      <c r="A3" s="247" t="s">
        <v>776</v>
      </c>
      <c r="B3" s="248"/>
      <c r="C3" s="248"/>
      <c r="D3" s="248"/>
      <c r="E3" s="249"/>
      <c r="F3" s="254" t="s">
        <v>758</v>
      </c>
      <c r="G3" s="211"/>
      <c r="H3" s="212"/>
      <c r="I3" s="257" t="s">
        <v>777</v>
      </c>
      <c r="J3" s="256" t="s">
        <v>778</v>
      </c>
      <c r="K3" s="248"/>
      <c r="L3" s="248"/>
      <c r="M3" s="248"/>
      <c r="N3" s="248"/>
      <c r="O3" s="249"/>
      <c r="P3" s="213" t="s">
        <v>17</v>
      </c>
      <c r="Q3" s="255"/>
      <c r="R3" s="255"/>
      <c r="S3" s="255"/>
      <c r="T3" s="255"/>
      <c r="U3" s="255"/>
      <c r="V3" s="253"/>
      <c r="W3" s="137"/>
      <c r="Y3" s="250" t="s">
        <v>776</v>
      </c>
      <c r="Z3" s="251"/>
      <c r="AA3" s="251"/>
      <c r="AB3" s="251"/>
      <c r="AC3" s="252"/>
      <c r="AD3" s="246" t="s">
        <v>758</v>
      </c>
      <c r="AE3" s="25"/>
      <c r="AF3" s="246" t="s">
        <v>136</v>
      </c>
      <c r="AI3" s="245" t="s">
        <v>0</v>
      </c>
      <c r="AJ3" s="228"/>
      <c r="AK3" s="228"/>
      <c r="AL3" s="228"/>
      <c r="AM3" s="229"/>
      <c r="AN3" s="246" t="s">
        <v>758</v>
      </c>
      <c r="AO3" s="25"/>
      <c r="AP3" s="35" t="s">
        <v>262</v>
      </c>
      <c r="AQ3" s="136" t="s">
        <v>290</v>
      </c>
      <c r="AR3" s="136" t="s">
        <v>787</v>
      </c>
      <c r="AS3" s="202"/>
      <c r="AT3" s="25" t="s">
        <v>264</v>
      </c>
      <c r="AU3" s="25" t="s">
        <v>265</v>
      </c>
      <c r="AV3" s="203" t="s">
        <v>524</v>
      </c>
      <c r="AW3" s="204"/>
      <c r="AX3" s="105"/>
      <c r="AY3" s="150" t="s">
        <v>257</v>
      </c>
      <c r="AZ3" s="150"/>
      <c r="BA3" s="151"/>
      <c r="BB3" s="149" t="s">
        <v>66</v>
      </c>
      <c r="BC3" s="150"/>
      <c r="BD3" s="151"/>
      <c r="BE3" s="149" t="s">
        <v>263</v>
      </c>
      <c r="BF3" s="150"/>
      <c r="BG3" s="150"/>
      <c r="BH3" s="156" t="s">
        <v>763</v>
      </c>
      <c r="BI3" s="157"/>
      <c r="BJ3" s="158"/>
      <c r="BK3" s="156" t="s">
        <v>1213</v>
      </c>
      <c r="BL3" s="157"/>
      <c r="BM3" s="158"/>
      <c r="BN3" s="156" t="s">
        <v>195</v>
      </c>
      <c r="BO3" s="157"/>
      <c r="BP3" s="158"/>
      <c r="BQ3" s="156" t="s">
        <v>764</v>
      </c>
      <c r="BR3" s="157"/>
      <c r="BS3" s="158"/>
      <c r="BT3" s="156" t="s">
        <v>197</v>
      </c>
      <c r="BU3" s="157"/>
      <c r="BV3" s="158"/>
      <c r="BW3" s="156" t="s">
        <v>198</v>
      </c>
      <c r="BX3" s="157"/>
      <c r="BY3" s="158"/>
      <c r="BZ3" s="156" t="s">
        <v>199</v>
      </c>
      <c r="CA3" s="157"/>
      <c r="CB3" s="158"/>
      <c r="CC3" s="156" t="s">
        <v>200</v>
      </c>
      <c r="CD3" s="157"/>
      <c r="CE3" s="158"/>
      <c r="CF3" s="156" t="s">
        <v>765</v>
      </c>
      <c r="CG3" s="157"/>
      <c r="CH3" s="158"/>
      <c r="CI3" s="156" t="s">
        <v>766</v>
      </c>
      <c r="CJ3" s="157"/>
      <c r="CK3" s="158"/>
      <c r="CL3" s="156" t="s">
        <v>767</v>
      </c>
      <c r="CM3" s="157"/>
      <c r="CN3" s="158"/>
      <c r="CO3" s="156" t="s">
        <v>768</v>
      </c>
      <c r="CP3" s="157"/>
      <c r="CQ3" s="158"/>
      <c r="CR3" s="176" t="s">
        <v>268</v>
      </c>
      <c r="CS3" s="243" t="s">
        <v>1202</v>
      </c>
      <c r="CT3" s="244"/>
      <c r="CV3" s="234" t="s">
        <v>1218</v>
      </c>
      <c r="CW3" s="235"/>
      <c r="CX3" s="236"/>
      <c r="CY3" s="237" t="s">
        <v>62</v>
      </c>
      <c r="CZ3" s="238"/>
      <c r="DA3" s="239"/>
      <c r="DB3" s="237" t="s">
        <v>63</v>
      </c>
      <c r="DC3" s="238"/>
      <c r="DD3" s="238"/>
      <c r="DE3" s="238"/>
      <c r="DF3" s="239"/>
      <c r="DG3" s="240" t="s">
        <v>64</v>
      </c>
      <c r="DH3" s="241"/>
      <c r="DI3" s="240" t="s">
        <v>65</v>
      </c>
      <c r="DJ3" s="242"/>
      <c r="DK3" s="191" t="s">
        <v>514</v>
      </c>
      <c r="DL3" s="144" t="s">
        <v>268</v>
      </c>
    </row>
    <row r="4" spans="1:119" ht="15.6" x14ac:dyDescent="0.3">
      <c r="A4" s="178" t="s">
        <v>785</v>
      </c>
      <c r="B4" s="2" t="s">
        <v>710</v>
      </c>
      <c r="C4" s="1" t="s">
        <v>713</v>
      </c>
      <c r="D4" s="1" t="s">
        <v>714</v>
      </c>
      <c r="E4" s="3" t="s">
        <v>715</v>
      </c>
      <c r="F4" s="246"/>
      <c r="G4" s="17" t="s">
        <v>46</v>
      </c>
      <c r="H4" s="77"/>
      <c r="I4" s="258"/>
      <c r="J4" s="1" t="s">
        <v>8</v>
      </c>
      <c r="K4" s="1" t="s">
        <v>9</v>
      </c>
      <c r="L4" s="1" t="s">
        <v>10</v>
      </c>
      <c r="M4" s="1" t="s">
        <v>11</v>
      </c>
      <c r="N4" s="1" t="s">
        <v>12</v>
      </c>
      <c r="O4" s="1" t="s">
        <v>13</v>
      </c>
      <c r="P4" s="143"/>
      <c r="Q4" s="193"/>
      <c r="R4" s="176"/>
      <c r="S4" s="193"/>
      <c r="T4" s="193"/>
      <c r="U4" s="193"/>
      <c r="V4" s="253"/>
      <c r="W4" s="137"/>
      <c r="Y4" s="1" t="s">
        <v>785</v>
      </c>
      <c r="Z4" s="2" t="s">
        <v>710</v>
      </c>
      <c r="AA4" s="1" t="s">
        <v>713</v>
      </c>
      <c r="AB4" s="1" t="s">
        <v>714</v>
      </c>
      <c r="AC4" s="3" t="s">
        <v>715</v>
      </c>
      <c r="AD4" s="246"/>
      <c r="AE4" s="17" t="s">
        <v>46</v>
      </c>
      <c r="AF4" s="246"/>
      <c r="AI4" s="178" t="s">
        <v>785</v>
      </c>
      <c r="AJ4" s="2" t="s">
        <v>710</v>
      </c>
      <c r="AK4" s="1" t="s">
        <v>713</v>
      </c>
      <c r="AL4" s="1" t="s">
        <v>714</v>
      </c>
      <c r="AM4" s="3" t="s">
        <v>715</v>
      </c>
      <c r="AN4" s="246"/>
      <c r="AO4" s="17" t="s">
        <v>46</v>
      </c>
      <c r="AQ4" s="17" t="s">
        <v>266</v>
      </c>
      <c r="AR4" s="17"/>
      <c r="AS4" s="137"/>
      <c r="AT4" s="17" t="s">
        <v>266</v>
      </c>
      <c r="AU4" s="17"/>
      <c r="AW4" s="137"/>
      <c r="AX4" s="17" t="s">
        <v>1215</v>
      </c>
      <c r="AY4" s="165" t="s">
        <v>1214</v>
      </c>
      <c r="AZ4" s="152" t="s">
        <v>33</v>
      </c>
      <c r="BA4" s="154" t="s">
        <v>266</v>
      </c>
      <c r="BB4" s="153" t="s">
        <v>1214</v>
      </c>
      <c r="BC4" s="152" t="s">
        <v>33</v>
      </c>
      <c r="BD4" s="154" t="s">
        <v>266</v>
      </c>
      <c r="BE4" s="153" t="s">
        <v>1214</v>
      </c>
      <c r="BF4" s="152" t="s">
        <v>33</v>
      </c>
      <c r="BG4" s="155" t="s">
        <v>266</v>
      </c>
      <c r="BH4" s="153" t="s">
        <v>1214</v>
      </c>
      <c r="BI4" s="152" t="s">
        <v>33</v>
      </c>
      <c r="BJ4" s="154" t="s">
        <v>266</v>
      </c>
      <c r="BK4" s="153" t="s">
        <v>207</v>
      </c>
      <c r="BL4" s="152" t="s">
        <v>33</v>
      </c>
      <c r="BM4" s="154" t="s">
        <v>266</v>
      </c>
      <c r="BN4" s="153" t="s">
        <v>1214</v>
      </c>
      <c r="BO4" s="152" t="s">
        <v>33</v>
      </c>
      <c r="BP4" s="154" t="s">
        <v>266</v>
      </c>
      <c r="BQ4" s="153" t="s">
        <v>1214</v>
      </c>
      <c r="BR4" s="152" t="s">
        <v>33</v>
      </c>
      <c r="BS4" s="154" t="s">
        <v>266</v>
      </c>
      <c r="BT4" s="153" t="s">
        <v>1214</v>
      </c>
      <c r="BU4" s="152" t="s">
        <v>33</v>
      </c>
      <c r="BV4" s="154" t="s">
        <v>266</v>
      </c>
      <c r="BW4" s="153" t="s">
        <v>1214</v>
      </c>
      <c r="BX4" s="152" t="s">
        <v>33</v>
      </c>
      <c r="BY4" s="154" t="s">
        <v>266</v>
      </c>
      <c r="BZ4" s="153" t="s">
        <v>1214</v>
      </c>
      <c r="CA4" s="152" t="s">
        <v>33</v>
      </c>
      <c r="CB4" s="154" t="s">
        <v>266</v>
      </c>
      <c r="CC4" s="153" t="s">
        <v>1214</v>
      </c>
      <c r="CD4" s="152" t="s">
        <v>33</v>
      </c>
      <c r="CE4" s="154" t="s">
        <v>266</v>
      </c>
      <c r="CF4" s="153" t="s">
        <v>1214</v>
      </c>
      <c r="CG4" s="152" t="s">
        <v>33</v>
      </c>
      <c r="CH4" s="154" t="s">
        <v>266</v>
      </c>
      <c r="CI4" s="153" t="s">
        <v>1214</v>
      </c>
      <c r="CJ4" s="152" t="s">
        <v>33</v>
      </c>
      <c r="CK4" s="154" t="s">
        <v>266</v>
      </c>
      <c r="CL4" s="153" t="s">
        <v>1214</v>
      </c>
      <c r="CM4" s="152" t="s">
        <v>33</v>
      </c>
      <c r="CN4" s="154" t="s">
        <v>266</v>
      </c>
      <c r="CO4" s="153" t="s">
        <v>1214</v>
      </c>
      <c r="CP4" s="152" t="s">
        <v>33</v>
      </c>
      <c r="CQ4" s="154" t="s">
        <v>266</v>
      </c>
      <c r="CR4" s="205"/>
      <c r="CS4" s="178" t="str">
        <f t="shared" ref="CS4:CS33" si="0">AJ4</f>
        <v>Name</v>
      </c>
      <c r="CT4" s="1" t="str">
        <f t="shared" ref="CT4:CT33" si="1">AK4</f>
        <v>Feed group</v>
      </c>
      <c r="CV4" s="120" t="s">
        <v>257</v>
      </c>
      <c r="CW4" s="121" t="s">
        <v>66</v>
      </c>
      <c r="CX4" s="122" t="s">
        <v>263</v>
      </c>
      <c r="CY4" s="123" t="s">
        <v>763</v>
      </c>
      <c r="CZ4" s="124" t="s">
        <v>1213</v>
      </c>
      <c r="DA4" s="125" t="s">
        <v>195</v>
      </c>
      <c r="DB4" s="123" t="s">
        <v>764</v>
      </c>
      <c r="DC4" s="124" t="s">
        <v>197</v>
      </c>
      <c r="DD4" s="124" t="s">
        <v>198</v>
      </c>
      <c r="DE4" s="124" t="s">
        <v>199</v>
      </c>
      <c r="DF4" s="125" t="s">
        <v>200</v>
      </c>
      <c r="DG4" s="123" t="s">
        <v>765</v>
      </c>
      <c r="DH4" s="125" t="s">
        <v>766</v>
      </c>
      <c r="DI4" s="123" t="s">
        <v>767</v>
      </c>
      <c r="DJ4" s="189" t="s">
        <v>768</v>
      </c>
      <c r="DK4" s="192" t="s">
        <v>515</v>
      </c>
      <c r="DL4" s="143"/>
    </row>
    <row r="5" spans="1:119" x14ac:dyDescent="0.3">
      <c r="A5" s="206">
        <v>1</v>
      </c>
      <c r="B5" s="10" t="s">
        <v>175</v>
      </c>
      <c r="C5" s="10" t="s">
        <v>176</v>
      </c>
      <c r="D5" s="113" t="str">
        <f>VLOOKUP(C5,Other_tabels!$E$5:$G$225,2,FALSE)</f>
        <v>Planteolie</v>
      </c>
      <c r="E5" s="113" t="str">
        <f>VLOOKUP(C5,Other_tabels!$E$5:$G$225,3,FALSE)</f>
        <v>Exit_model</v>
      </c>
      <c r="F5" s="10">
        <v>1000</v>
      </c>
      <c r="G5" s="10" t="s">
        <v>33</v>
      </c>
      <c r="H5" s="78"/>
      <c r="I5" s="38">
        <v>0</v>
      </c>
      <c r="J5" s="38">
        <v>450</v>
      </c>
      <c r="K5" s="39">
        <f t="shared" ref="K5:K33" si="2">O5/6.25</f>
        <v>0</v>
      </c>
      <c r="L5" s="88">
        <v>0</v>
      </c>
      <c r="M5" s="88">
        <v>0</v>
      </c>
      <c r="N5" s="88">
        <v>36.6</v>
      </c>
      <c r="O5" s="38">
        <v>0</v>
      </c>
      <c r="P5" s="143"/>
      <c r="Q5" s="4"/>
      <c r="Y5" s="4">
        <v>1</v>
      </c>
      <c r="Z5" s="10" t="s">
        <v>783</v>
      </c>
      <c r="AA5" s="10" t="s">
        <v>210</v>
      </c>
      <c r="AB5" s="113" t="str">
        <f>VLOOKUP(AA5,Other_tabels!$E$5:$G$131,2,FALSE)</f>
        <v>Energi</v>
      </c>
      <c r="AC5" s="113" t="str">
        <f>VLOOKUP(AA5,Other_tabels!$E$5:$G$131,3,FALSE)</f>
        <v>Exit_model</v>
      </c>
      <c r="AD5" s="10">
        <v>0</v>
      </c>
      <c r="AE5" s="10" t="s">
        <v>115</v>
      </c>
      <c r="AF5" s="10">
        <f>(1/0.28)</f>
        <v>3.5714285714285712</v>
      </c>
      <c r="AI5" s="206">
        <v>1</v>
      </c>
      <c r="AJ5" s="10" t="s">
        <v>269</v>
      </c>
      <c r="AK5" s="10" t="s">
        <v>244</v>
      </c>
      <c r="AL5" s="113" t="str">
        <f>VLOOKUP(AK5,Other_tabels!$E$5:$G$225,2,FALSE)</f>
        <v>Livestock_manure_conv</v>
      </c>
      <c r="AM5" s="113" t="str">
        <f>VLOOKUP(AK5,Other_tabels!$E$5:$G$225,3,FALSE)</f>
        <v>Field_application</v>
      </c>
      <c r="AN5" s="10">
        <v>87</v>
      </c>
      <c r="AO5" s="10" t="s">
        <v>33</v>
      </c>
      <c r="AQ5" s="10">
        <v>80</v>
      </c>
      <c r="AR5" s="10" t="s">
        <v>292</v>
      </c>
      <c r="AT5" s="10">
        <v>6.61</v>
      </c>
      <c r="AU5" s="10">
        <v>0.24</v>
      </c>
      <c r="AV5">
        <v>1</v>
      </c>
      <c r="AX5" s="10" t="s">
        <v>1212</v>
      </c>
      <c r="AY5" s="166" t="s">
        <v>522</v>
      </c>
      <c r="AZ5" s="10"/>
      <c r="BA5" s="128"/>
      <c r="BB5" s="126" t="s">
        <v>523</v>
      </c>
      <c r="BC5" s="10"/>
      <c r="BD5" s="128"/>
      <c r="BE5" s="126" t="s">
        <v>522</v>
      </c>
      <c r="BF5" s="10"/>
      <c r="BG5" s="148"/>
      <c r="BH5" s="126" t="s">
        <v>521</v>
      </c>
      <c r="BI5" s="10"/>
      <c r="BJ5" s="128"/>
      <c r="BK5" s="126"/>
      <c r="BL5" s="10"/>
      <c r="BM5" s="128"/>
      <c r="BN5" s="126" t="s">
        <v>267</v>
      </c>
      <c r="BO5" s="10"/>
      <c r="BP5" s="128"/>
      <c r="BQ5" s="129">
        <v>0</v>
      </c>
      <c r="BR5" s="89">
        <v>0</v>
      </c>
      <c r="BS5" s="159">
        <v>0</v>
      </c>
      <c r="BT5" s="129">
        <v>0</v>
      </c>
      <c r="BU5" s="89">
        <v>0</v>
      </c>
      <c r="BV5" s="159">
        <v>0</v>
      </c>
      <c r="BW5" s="129">
        <v>0</v>
      </c>
      <c r="BX5" s="89">
        <v>0</v>
      </c>
      <c r="BY5" s="159">
        <v>0</v>
      </c>
      <c r="BZ5" s="129">
        <v>0</v>
      </c>
      <c r="CA5" s="89">
        <v>0</v>
      </c>
      <c r="CB5" s="159">
        <v>3.6</v>
      </c>
      <c r="CC5" s="126">
        <v>0</v>
      </c>
      <c r="CD5" s="10">
        <v>0</v>
      </c>
      <c r="CE5" s="128">
        <v>0</v>
      </c>
      <c r="CF5" s="126">
        <v>0</v>
      </c>
      <c r="CG5" s="10">
        <v>0</v>
      </c>
      <c r="CH5" s="128">
        <v>0</v>
      </c>
      <c r="CI5" s="126">
        <v>0</v>
      </c>
      <c r="CJ5" s="10">
        <v>0</v>
      </c>
      <c r="CK5" s="128">
        <v>0</v>
      </c>
      <c r="CL5" s="126">
        <v>0</v>
      </c>
      <c r="CM5" s="10">
        <v>0</v>
      </c>
      <c r="CN5" s="128">
        <v>0</v>
      </c>
      <c r="CO5" s="126">
        <v>0</v>
      </c>
      <c r="CP5" s="10">
        <v>0</v>
      </c>
      <c r="CQ5" s="128">
        <v>0</v>
      </c>
      <c r="CS5" s="179" t="str">
        <f t="shared" si="0"/>
        <v>Malkekvaeg_gylle_bindestald_conv</v>
      </c>
      <c r="CT5" s="85" t="str">
        <f t="shared" si="1"/>
        <v>Cattle_slurry_conv</v>
      </c>
      <c r="CV5" s="126"/>
      <c r="CW5" s="127"/>
      <c r="CX5" s="128"/>
      <c r="CY5" s="126"/>
      <c r="CZ5" s="10"/>
      <c r="DA5" s="128"/>
      <c r="DB5" s="129">
        <v>0</v>
      </c>
      <c r="DC5" s="138">
        <v>0.49</v>
      </c>
      <c r="DD5" s="89">
        <f>DC5*4</f>
        <v>1.96</v>
      </c>
      <c r="DE5" s="89">
        <v>2</v>
      </c>
      <c r="DF5" s="128">
        <v>0</v>
      </c>
      <c r="DG5" s="126">
        <v>0</v>
      </c>
      <c r="DH5" s="128">
        <v>0</v>
      </c>
      <c r="DI5" s="126">
        <v>0</v>
      </c>
      <c r="DJ5" s="148">
        <v>0</v>
      </c>
      <c r="DK5" s="10" t="s">
        <v>517</v>
      </c>
      <c r="DL5" s="143"/>
    </row>
    <row r="6" spans="1:119" x14ac:dyDescent="0.3">
      <c r="A6" s="206">
        <f>+A5+1</f>
        <v>2</v>
      </c>
      <c r="B6" s="10" t="s">
        <v>359</v>
      </c>
      <c r="C6" s="10" t="s">
        <v>361</v>
      </c>
      <c r="D6" s="113" t="str">
        <f>VLOOKUP(C6,Other_tabels!$E$5:$G$225,2,FALSE)</f>
        <v>Cattle_heavy_live_conv</v>
      </c>
      <c r="E6" s="113" t="str">
        <f>VLOOKUP(C6,Other_tabels!$E$5:$G$225,3,FALSE)</f>
        <v>Livestock_balance</v>
      </c>
      <c r="F6" s="10">
        <v>350</v>
      </c>
      <c r="G6" s="10" t="s">
        <v>33</v>
      </c>
      <c r="H6" s="79"/>
      <c r="I6" s="38">
        <v>0</v>
      </c>
      <c r="J6" s="29">
        <v>680</v>
      </c>
      <c r="K6" s="87">
        <f t="shared" ref="K6:K7" si="3">O6/6.25</f>
        <v>84.569919999999996</v>
      </c>
      <c r="L6" s="89">
        <v>29.14</v>
      </c>
      <c r="M6" s="89">
        <v>6</v>
      </c>
      <c r="N6" s="89">
        <v>19.63</v>
      </c>
      <c r="O6" s="29">
        <v>528.56200000000001</v>
      </c>
      <c r="P6" s="143" t="s">
        <v>323</v>
      </c>
      <c r="Q6" s="4"/>
      <c r="Y6" s="4">
        <f>+Y5+1</f>
        <v>2</v>
      </c>
      <c r="Z6" s="10" t="s">
        <v>784</v>
      </c>
      <c r="AA6" s="10" t="s">
        <v>211</v>
      </c>
      <c r="AB6" s="113" t="str">
        <f>VLOOKUP(AA6,Other_tabels!$E$5:$G$131,2,FALSE)</f>
        <v>Energi</v>
      </c>
      <c r="AC6" s="113" t="str">
        <f>VLOOKUP(AA6,Other_tabels!$E$5:$G$131,3,FALSE)</f>
        <v>Exit_model</v>
      </c>
      <c r="AD6" s="10">
        <v>0</v>
      </c>
      <c r="AE6" s="10" t="s">
        <v>66</v>
      </c>
      <c r="AF6" s="10">
        <v>1</v>
      </c>
      <c r="AI6" s="206">
        <v>2</v>
      </c>
      <c r="AJ6" s="10" t="s">
        <v>270</v>
      </c>
      <c r="AK6" s="10" t="s">
        <v>246</v>
      </c>
      <c r="AL6" s="113" t="str">
        <f>VLOOKUP(AK6,Other_tabels!$E$5:$G$225,2,FALSE)</f>
        <v>Livestock_manure_conv</v>
      </c>
      <c r="AM6" s="113" t="str">
        <f>VLOOKUP(AK6,Other_tabels!$E$5:$G$225,3,FALSE)</f>
        <v>Field_application</v>
      </c>
      <c r="AN6" s="10">
        <v>200</v>
      </c>
      <c r="AO6" s="10" t="s">
        <v>33</v>
      </c>
      <c r="AQ6" s="10">
        <v>80</v>
      </c>
      <c r="AR6" s="10" t="s">
        <v>292</v>
      </c>
      <c r="AT6" s="10">
        <v>2</v>
      </c>
      <c r="AU6" s="10">
        <v>0.24</v>
      </c>
      <c r="AV6">
        <v>2</v>
      </c>
      <c r="AX6" s="10" t="s">
        <v>1212</v>
      </c>
      <c r="AY6" s="166" t="s">
        <v>522</v>
      </c>
      <c r="AZ6" s="10"/>
      <c r="BA6" s="128">
        <v>7.5</v>
      </c>
      <c r="BB6" s="126" t="s">
        <v>523</v>
      </c>
      <c r="BC6" s="10"/>
      <c r="BD6" s="128">
        <v>7.5</v>
      </c>
      <c r="BE6" s="126" t="s">
        <v>522</v>
      </c>
      <c r="BF6" s="10"/>
      <c r="BG6" s="148">
        <v>7.5</v>
      </c>
      <c r="BH6" s="126" t="s">
        <v>521</v>
      </c>
      <c r="BI6" s="10"/>
      <c r="BJ6" s="128">
        <v>7.5</v>
      </c>
      <c r="BK6" s="126"/>
      <c r="BL6" s="10"/>
      <c r="BM6" s="128"/>
      <c r="BN6" s="126" t="s">
        <v>267</v>
      </c>
      <c r="BO6" s="10"/>
      <c r="BP6" s="128"/>
      <c r="BQ6" s="129">
        <v>0</v>
      </c>
      <c r="BR6" s="89">
        <v>0</v>
      </c>
      <c r="BS6" s="159">
        <v>0</v>
      </c>
      <c r="BT6" s="129">
        <v>0</v>
      </c>
      <c r="BU6" s="89">
        <v>0</v>
      </c>
      <c r="BV6" s="159">
        <v>0</v>
      </c>
      <c r="BW6" s="129">
        <v>0</v>
      </c>
      <c r="BX6" s="89">
        <v>0</v>
      </c>
      <c r="BY6" s="159">
        <v>0</v>
      </c>
      <c r="BZ6" s="129">
        <v>0</v>
      </c>
      <c r="CA6" s="89">
        <v>0</v>
      </c>
      <c r="CB6" s="159">
        <v>0</v>
      </c>
      <c r="CC6" s="126">
        <v>0</v>
      </c>
      <c r="CD6" s="10">
        <v>0</v>
      </c>
      <c r="CE6" s="128">
        <v>0</v>
      </c>
      <c r="CF6" s="126">
        <v>0</v>
      </c>
      <c r="CG6" s="10">
        <v>0</v>
      </c>
      <c r="CH6" s="128">
        <v>0</v>
      </c>
      <c r="CI6" s="126">
        <v>0</v>
      </c>
      <c r="CJ6" s="10">
        <v>0</v>
      </c>
      <c r="CK6" s="128">
        <v>0</v>
      </c>
      <c r="CL6" s="126">
        <v>0</v>
      </c>
      <c r="CM6" s="10">
        <v>0</v>
      </c>
      <c r="CN6" s="128">
        <v>0</v>
      </c>
      <c r="CO6" s="126">
        <v>0</v>
      </c>
      <c r="CP6" s="10">
        <v>0</v>
      </c>
      <c r="CQ6" s="128">
        <v>0</v>
      </c>
      <c r="CS6" s="179" t="str">
        <f t="shared" si="0"/>
        <v>Malkekvaeg_fast_moeg_conv</v>
      </c>
      <c r="CT6" s="85" t="str">
        <f t="shared" si="1"/>
        <v>Cattle_solid_manure_conv</v>
      </c>
      <c r="CV6" s="126">
        <v>3</v>
      </c>
      <c r="CW6" s="127">
        <v>3</v>
      </c>
      <c r="CX6" s="128">
        <v>3</v>
      </c>
      <c r="CY6" s="126">
        <v>3</v>
      </c>
      <c r="CZ6" s="10"/>
      <c r="DA6" s="128"/>
      <c r="DB6" s="129">
        <v>0</v>
      </c>
      <c r="DC6" s="138">
        <v>0.5</v>
      </c>
      <c r="DD6" s="89">
        <f t="shared" ref="DD6:DD27" si="4">DC6*4</f>
        <v>2</v>
      </c>
      <c r="DE6" s="89">
        <v>4</v>
      </c>
      <c r="DF6" s="128">
        <v>5</v>
      </c>
      <c r="DG6" s="126">
        <v>0</v>
      </c>
      <c r="DH6" s="128">
        <v>2.5</v>
      </c>
      <c r="DI6" s="126">
        <v>0</v>
      </c>
      <c r="DJ6" s="148">
        <v>20</v>
      </c>
      <c r="DK6" s="10" t="s">
        <v>517</v>
      </c>
      <c r="DL6" s="143" t="s">
        <v>1220</v>
      </c>
    </row>
    <row r="7" spans="1:119" ht="15.6" customHeight="1" x14ac:dyDescent="0.3">
      <c r="A7" s="206">
        <f t="shared" ref="A7:A70" si="5">+A6+1</f>
        <v>3</v>
      </c>
      <c r="B7" s="10" t="s">
        <v>179</v>
      </c>
      <c r="C7" s="10" t="s">
        <v>180</v>
      </c>
      <c r="D7" s="113" t="str">
        <f>VLOOKUP(C7,Other_tabels!$E$5:$G$225,2,FALSE)</f>
        <v>Meat</v>
      </c>
      <c r="E7" s="113" t="str">
        <f>VLOOKUP(C7,Other_tabels!$E$5:$G$225,3,FALSE)</f>
        <v>Exit_model</v>
      </c>
      <c r="F7" s="10">
        <v>350</v>
      </c>
      <c r="G7" s="10" t="s">
        <v>33</v>
      </c>
      <c r="H7" s="79"/>
      <c r="I7" s="38">
        <v>0</v>
      </c>
      <c r="J7" s="29">
        <v>680</v>
      </c>
      <c r="K7" s="87">
        <f t="shared" si="3"/>
        <v>73.14</v>
      </c>
      <c r="L7" s="89">
        <v>17.43</v>
      </c>
      <c r="M7" s="89">
        <v>5.14</v>
      </c>
      <c r="N7" s="89">
        <v>19.63</v>
      </c>
      <c r="O7" s="29">
        <v>457.125</v>
      </c>
      <c r="P7" s="143" t="s">
        <v>323</v>
      </c>
      <c r="Q7" s="4"/>
      <c r="Y7" s="4">
        <f t="shared" ref="Y7:Y8" si="6">+Y6+1</f>
        <v>3</v>
      </c>
      <c r="Z7" s="10" t="str">
        <f t="shared" ref="Z7:Z10" si="7">CONCATENATE("For_prod_",Y7)</f>
        <v>For_prod_3</v>
      </c>
      <c r="AA7" s="10"/>
      <c r="AB7" s="113" t="e">
        <f>VLOOKUP(AA7,Other_tabels!$E$5:$G$131,2,FALSE)</f>
        <v>#N/A</v>
      </c>
      <c r="AC7" s="113" t="e">
        <f>VLOOKUP(AA7,Other_tabels!$E$5:$G$131,3,FALSE)</f>
        <v>#N/A</v>
      </c>
      <c r="AD7" s="10"/>
      <c r="AE7" s="10"/>
      <c r="AF7" s="10"/>
      <c r="AI7" s="206">
        <v>3</v>
      </c>
      <c r="AJ7" s="10" t="s">
        <v>271</v>
      </c>
      <c r="AK7" s="10" t="s">
        <v>245</v>
      </c>
      <c r="AL7" s="113" t="str">
        <f>VLOOKUP(AK7,Other_tabels!$E$5:$G$225,2,FALSE)</f>
        <v>Livestock_manure_conv</v>
      </c>
      <c r="AM7" s="113" t="str">
        <f>VLOOKUP(AK7,Other_tabels!$E$5:$G$225,3,FALSE)</f>
        <v>Field_application</v>
      </c>
      <c r="AN7" s="10">
        <v>34</v>
      </c>
      <c r="AO7" s="10" t="s">
        <v>33</v>
      </c>
      <c r="AQ7" s="10">
        <v>80</v>
      </c>
      <c r="AR7" s="10" t="s">
        <v>292</v>
      </c>
      <c r="AT7" s="10">
        <v>6.61</v>
      </c>
      <c r="AU7" s="10">
        <v>0.24</v>
      </c>
      <c r="AV7">
        <v>1</v>
      </c>
      <c r="AX7" s="10" t="s">
        <v>1212</v>
      </c>
      <c r="AY7" s="166" t="s">
        <v>522</v>
      </c>
      <c r="AZ7" s="10"/>
      <c r="BA7" s="128"/>
      <c r="BB7" s="126" t="s">
        <v>523</v>
      </c>
      <c r="BC7" s="10"/>
      <c r="BD7" s="128"/>
      <c r="BE7" s="126" t="s">
        <v>522</v>
      </c>
      <c r="BF7" s="10"/>
      <c r="BG7" s="148"/>
      <c r="BH7" s="126" t="s">
        <v>521</v>
      </c>
      <c r="BI7" s="10"/>
      <c r="BJ7" s="128"/>
      <c r="BK7" s="126"/>
      <c r="BL7" s="10"/>
      <c r="BM7" s="128"/>
      <c r="BN7" s="126" t="s">
        <v>267</v>
      </c>
      <c r="BO7" s="10"/>
      <c r="BP7" s="128"/>
      <c r="BQ7" s="129">
        <v>0</v>
      </c>
      <c r="BR7" s="89">
        <v>0</v>
      </c>
      <c r="BS7" s="159">
        <v>0</v>
      </c>
      <c r="BT7" s="129">
        <v>0</v>
      </c>
      <c r="BU7" s="89">
        <v>0</v>
      </c>
      <c r="BV7" s="159">
        <v>0</v>
      </c>
      <c r="BW7" s="129">
        <v>0</v>
      </c>
      <c r="BX7" s="89">
        <v>0</v>
      </c>
      <c r="BY7" s="159">
        <v>0</v>
      </c>
      <c r="BZ7" s="129">
        <v>0</v>
      </c>
      <c r="CA7" s="89">
        <v>0</v>
      </c>
      <c r="CB7" s="159">
        <v>5.4</v>
      </c>
      <c r="CC7" s="126">
        <v>0</v>
      </c>
      <c r="CD7" s="10">
        <v>0</v>
      </c>
      <c r="CE7" s="128">
        <v>0</v>
      </c>
      <c r="CF7" s="126">
        <v>0</v>
      </c>
      <c r="CG7" s="10">
        <v>0</v>
      </c>
      <c r="CH7" s="128">
        <v>0</v>
      </c>
      <c r="CI7" s="126">
        <v>0</v>
      </c>
      <c r="CJ7" s="10">
        <v>0</v>
      </c>
      <c r="CK7" s="128">
        <v>0</v>
      </c>
      <c r="CL7" s="126">
        <v>0</v>
      </c>
      <c r="CM7" s="10">
        <v>0</v>
      </c>
      <c r="CN7" s="128">
        <v>0</v>
      </c>
      <c r="CO7" s="126">
        <v>0</v>
      </c>
      <c r="CP7" s="10">
        <v>0</v>
      </c>
      <c r="CQ7" s="128">
        <v>0</v>
      </c>
      <c r="CS7" s="179" t="str">
        <f t="shared" si="0"/>
        <v>Malkekvaeg_ajle_conv</v>
      </c>
      <c r="CT7" s="85" t="str">
        <f t="shared" si="1"/>
        <v>Cattle_ajle_conv</v>
      </c>
      <c r="CV7" s="126"/>
      <c r="CW7" s="127"/>
      <c r="CX7" s="128"/>
      <c r="CY7" s="126"/>
      <c r="CZ7" s="10"/>
      <c r="DA7" s="128"/>
      <c r="DB7" s="129">
        <v>0</v>
      </c>
      <c r="DC7" s="138">
        <v>0.49</v>
      </c>
      <c r="DD7" s="89">
        <f t="shared" si="4"/>
        <v>1.96</v>
      </c>
      <c r="DE7" s="89">
        <v>2.2000000000000002</v>
      </c>
      <c r="DF7" s="128">
        <v>0</v>
      </c>
      <c r="DG7" s="126">
        <v>0</v>
      </c>
      <c r="DH7" s="128">
        <v>0</v>
      </c>
      <c r="DI7" s="126">
        <v>0</v>
      </c>
      <c r="DJ7" s="148">
        <v>0</v>
      </c>
      <c r="DK7" s="10" t="s">
        <v>517</v>
      </c>
      <c r="DL7" s="143"/>
    </row>
    <row r="8" spans="1:119" x14ac:dyDescent="0.3">
      <c r="A8" s="206">
        <f t="shared" si="5"/>
        <v>4</v>
      </c>
      <c r="B8" s="10" t="s">
        <v>212</v>
      </c>
      <c r="C8" s="10" t="s">
        <v>214</v>
      </c>
      <c r="D8" s="113" t="str">
        <f>VLOOKUP(C8,Other_tabels!$E$5:$G$225,2,FALSE)</f>
        <v>Dead_meat</v>
      </c>
      <c r="E8" s="113" t="str">
        <f>VLOOKUP(C8,Other_tabels!$E$5:$G$225,3,FALSE)</f>
        <v>Exit_model</v>
      </c>
      <c r="F8" s="10">
        <v>370</v>
      </c>
      <c r="G8" s="10" t="s">
        <v>33</v>
      </c>
      <c r="H8" s="79"/>
      <c r="I8" s="38">
        <v>0</v>
      </c>
      <c r="J8" s="29">
        <v>640</v>
      </c>
      <c r="K8" s="39">
        <f t="shared" si="2"/>
        <v>69.459199999999996</v>
      </c>
      <c r="L8" s="89">
        <v>16.22</v>
      </c>
      <c r="M8" s="89">
        <v>5.95</v>
      </c>
      <c r="N8" s="89">
        <v>27.17</v>
      </c>
      <c r="O8" s="29">
        <v>434.12</v>
      </c>
      <c r="P8" s="143" t="s">
        <v>354</v>
      </c>
      <c r="Q8" s="4"/>
      <c r="Y8" s="4">
        <f t="shared" si="6"/>
        <v>4</v>
      </c>
      <c r="Z8" s="10" t="str">
        <f t="shared" si="7"/>
        <v>For_prod_4</v>
      </c>
      <c r="AA8" s="10"/>
      <c r="AB8" s="113" t="e">
        <f>VLOOKUP(AA8,Other_tabels!$E$5:$G$131,2,FALSE)</f>
        <v>#N/A</v>
      </c>
      <c r="AC8" s="113" t="e">
        <f>VLOOKUP(AA8,Other_tabels!$E$5:$G$131,3,FALSE)</f>
        <v>#N/A</v>
      </c>
      <c r="AD8" s="10"/>
      <c r="AE8" s="10"/>
      <c r="AF8" s="10"/>
      <c r="AI8" s="206">
        <v>4</v>
      </c>
      <c r="AJ8" s="10" t="s">
        <v>272</v>
      </c>
      <c r="AK8" s="10" t="s">
        <v>247</v>
      </c>
      <c r="AL8" s="113" t="str">
        <f>VLOOKUP(AK8,Other_tabels!$E$5:$G$225,2,FALSE)</f>
        <v>Livestock_manure_conv</v>
      </c>
      <c r="AM8" s="113" t="str">
        <f>VLOOKUP(AK8,Other_tabels!$E$5:$G$225,3,FALSE)</f>
        <v>Field_application</v>
      </c>
      <c r="AN8" s="10">
        <v>300</v>
      </c>
      <c r="AO8" s="10" t="s">
        <v>33</v>
      </c>
      <c r="AQ8" s="10">
        <v>80</v>
      </c>
      <c r="AR8" s="10" t="s">
        <v>292</v>
      </c>
      <c r="AT8" s="10">
        <v>17</v>
      </c>
      <c r="AU8" s="10">
        <v>0.24</v>
      </c>
      <c r="AV8">
        <v>2</v>
      </c>
      <c r="AX8" s="10" t="s">
        <v>1212</v>
      </c>
      <c r="AY8" s="166" t="s">
        <v>522</v>
      </c>
      <c r="AZ8" s="10"/>
      <c r="BA8" s="128">
        <v>37.5</v>
      </c>
      <c r="BB8" s="126" t="s">
        <v>523</v>
      </c>
      <c r="BC8" s="10"/>
      <c r="BD8" s="128">
        <v>37.5</v>
      </c>
      <c r="BE8" s="126" t="s">
        <v>522</v>
      </c>
      <c r="BF8" s="10"/>
      <c r="BG8" s="148">
        <v>37.5</v>
      </c>
      <c r="BH8" s="126" t="s">
        <v>521</v>
      </c>
      <c r="BI8" s="10"/>
      <c r="BJ8" s="128">
        <v>37.5</v>
      </c>
      <c r="BK8" s="126"/>
      <c r="BL8" s="10"/>
      <c r="BM8" s="128"/>
      <c r="BN8" s="126" t="s">
        <v>267</v>
      </c>
      <c r="BO8" s="10"/>
      <c r="BP8" s="128"/>
      <c r="BQ8" s="129">
        <v>0</v>
      </c>
      <c r="BR8" s="89">
        <v>0</v>
      </c>
      <c r="BS8" s="159">
        <v>0</v>
      </c>
      <c r="BT8" s="129">
        <v>0</v>
      </c>
      <c r="BU8" s="89">
        <v>0</v>
      </c>
      <c r="BV8" s="159">
        <v>0</v>
      </c>
      <c r="BW8" s="129">
        <v>0</v>
      </c>
      <c r="BX8" s="89">
        <v>0</v>
      </c>
      <c r="BY8" s="159">
        <v>0</v>
      </c>
      <c r="BZ8" s="129">
        <v>0</v>
      </c>
      <c r="CA8" s="89">
        <v>0</v>
      </c>
      <c r="CB8" s="159">
        <v>6</v>
      </c>
      <c r="CC8" s="126">
        <v>0</v>
      </c>
      <c r="CD8" s="10">
        <v>0</v>
      </c>
      <c r="CE8" s="128">
        <v>0</v>
      </c>
      <c r="CF8" s="126">
        <v>0</v>
      </c>
      <c r="CG8" s="10">
        <v>0</v>
      </c>
      <c r="CH8" s="128">
        <v>0</v>
      </c>
      <c r="CI8" s="126">
        <v>0</v>
      </c>
      <c r="CJ8" s="10">
        <v>0</v>
      </c>
      <c r="CK8" s="128">
        <v>0</v>
      </c>
      <c r="CL8" s="126">
        <v>0</v>
      </c>
      <c r="CM8" s="10">
        <v>0</v>
      </c>
      <c r="CN8" s="128">
        <v>0</v>
      </c>
      <c r="CO8" s="126">
        <v>0</v>
      </c>
      <c r="CP8" s="10">
        <v>0</v>
      </c>
      <c r="CQ8" s="128">
        <v>0</v>
      </c>
      <c r="CS8" s="179" t="str">
        <f t="shared" si="0"/>
        <v>Malkekvaeg_dybstroelse_hel_conv</v>
      </c>
      <c r="CT8" s="85" t="str">
        <f t="shared" si="1"/>
        <v>Cattle_deep_litter_conv</v>
      </c>
      <c r="CV8" s="126"/>
      <c r="CW8" s="127"/>
      <c r="CX8" s="128"/>
      <c r="CY8" s="126"/>
      <c r="CZ8" s="10"/>
      <c r="DA8" s="128"/>
      <c r="DB8" s="129">
        <v>0</v>
      </c>
      <c r="DC8" s="138">
        <v>1</v>
      </c>
      <c r="DD8" s="89">
        <f t="shared" si="4"/>
        <v>4</v>
      </c>
      <c r="DE8" s="89">
        <v>1</v>
      </c>
      <c r="DF8" s="128">
        <v>0</v>
      </c>
      <c r="DG8" s="126">
        <v>0</v>
      </c>
      <c r="DH8" s="128">
        <v>0</v>
      </c>
      <c r="DI8" s="126">
        <v>0</v>
      </c>
      <c r="DJ8" s="148">
        <v>0</v>
      </c>
      <c r="DK8" s="10" t="s">
        <v>517</v>
      </c>
      <c r="DL8" s="143" t="s">
        <v>1221</v>
      </c>
    </row>
    <row r="9" spans="1:119" x14ac:dyDescent="0.3">
      <c r="A9" s="206">
        <f>+A8+1</f>
        <v>5</v>
      </c>
      <c r="B9" s="10" t="s">
        <v>215</v>
      </c>
      <c r="C9" s="10" t="s">
        <v>213</v>
      </c>
      <c r="D9" s="113" t="str">
        <f>VLOOKUP(C9,Other_tabels!$E$5:$G$225,2,FALSE)</f>
        <v>Meat</v>
      </c>
      <c r="E9" s="113" t="str">
        <f>VLOOKUP(C9,Other_tabels!$E$5:$G$225,3,FALSE)</f>
        <v>Exit_model</v>
      </c>
      <c r="F9" s="10">
        <v>370</v>
      </c>
      <c r="G9" s="10" t="s">
        <v>33</v>
      </c>
      <c r="H9" s="79"/>
      <c r="I9" s="38">
        <v>0</v>
      </c>
      <c r="J9" s="29">
        <v>680</v>
      </c>
      <c r="K9" s="39">
        <f t="shared" si="2"/>
        <v>59.459200000000003</v>
      </c>
      <c r="L9" s="89">
        <v>17.3</v>
      </c>
      <c r="M9" s="89">
        <v>5.41</v>
      </c>
      <c r="N9" s="89">
        <v>27.17</v>
      </c>
      <c r="O9" s="29">
        <v>371.62</v>
      </c>
      <c r="P9" s="143"/>
      <c r="Q9" s="4"/>
      <c r="Y9" s="4">
        <f>+Y8+1</f>
        <v>5</v>
      </c>
      <c r="Z9" s="10" t="str">
        <f t="shared" si="7"/>
        <v>For_prod_5</v>
      </c>
      <c r="AA9" s="10"/>
      <c r="AB9" s="113" t="e">
        <f>VLOOKUP(AA9,Other_tabels!$E$5:$G$131,2,FALSE)</f>
        <v>#N/A</v>
      </c>
      <c r="AC9" s="113" t="e">
        <f>VLOOKUP(AA9,Other_tabels!$E$5:$G$131,3,FALSE)</f>
        <v>#N/A</v>
      </c>
      <c r="AD9" s="10"/>
      <c r="AE9" s="10"/>
      <c r="AF9" s="10"/>
      <c r="AI9" s="206">
        <v>5</v>
      </c>
      <c r="AJ9" s="10" t="s">
        <v>273</v>
      </c>
      <c r="AK9" s="10" t="s">
        <v>247</v>
      </c>
      <c r="AL9" s="113" t="str">
        <f>VLOOKUP(AK9,Other_tabels!$E$5:$G$225,2,FALSE)</f>
        <v>Livestock_manure_conv</v>
      </c>
      <c r="AM9" s="113" t="str">
        <f>VLOOKUP(AK9,Other_tabels!$E$5:$G$225,3,FALSE)</f>
        <v>Field_application</v>
      </c>
      <c r="AN9" s="10">
        <v>287</v>
      </c>
      <c r="AO9" s="10" t="s">
        <v>33</v>
      </c>
      <c r="AQ9" s="10">
        <v>80</v>
      </c>
      <c r="AR9" s="10" t="s">
        <v>292</v>
      </c>
      <c r="AT9" s="10">
        <v>17</v>
      </c>
      <c r="AU9" s="10">
        <v>0.24</v>
      </c>
      <c r="AV9">
        <v>2</v>
      </c>
      <c r="AX9" s="10" t="s">
        <v>1212</v>
      </c>
      <c r="AY9" s="166" t="s">
        <v>522</v>
      </c>
      <c r="AZ9" s="10"/>
      <c r="BA9" s="128">
        <v>37.299999999999997</v>
      </c>
      <c r="BB9" s="126" t="s">
        <v>523</v>
      </c>
      <c r="BC9" s="10"/>
      <c r="BD9" s="128">
        <v>37.299999999999997</v>
      </c>
      <c r="BE9" s="126" t="s">
        <v>522</v>
      </c>
      <c r="BF9" s="10"/>
      <c r="BG9" s="148">
        <v>37.299999999999997</v>
      </c>
      <c r="BH9" s="126" t="s">
        <v>521</v>
      </c>
      <c r="BI9" s="10"/>
      <c r="BJ9" s="128">
        <v>37.299999999999997</v>
      </c>
      <c r="BK9" s="126"/>
      <c r="BL9" s="10"/>
      <c r="BM9" s="128"/>
      <c r="BN9" s="126" t="s">
        <v>267</v>
      </c>
      <c r="BO9" s="10"/>
      <c r="BP9" s="128"/>
      <c r="BQ9" s="129">
        <v>0</v>
      </c>
      <c r="BR9" s="89">
        <v>0</v>
      </c>
      <c r="BS9" s="159">
        <v>0</v>
      </c>
      <c r="BT9" s="129">
        <v>0</v>
      </c>
      <c r="BU9" s="89">
        <v>0</v>
      </c>
      <c r="BV9" s="159">
        <v>0</v>
      </c>
      <c r="BW9" s="129">
        <v>0</v>
      </c>
      <c r="BX9" s="89">
        <v>0</v>
      </c>
      <c r="BY9" s="159">
        <v>0</v>
      </c>
      <c r="BZ9" s="129">
        <v>0</v>
      </c>
      <c r="CA9" s="89">
        <v>0</v>
      </c>
      <c r="CB9" s="159">
        <v>6</v>
      </c>
      <c r="CC9" s="126">
        <v>0</v>
      </c>
      <c r="CD9" s="10">
        <v>0</v>
      </c>
      <c r="CE9" s="128">
        <v>0</v>
      </c>
      <c r="CF9" s="126">
        <v>0</v>
      </c>
      <c r="CG9" s="10">
        <v>0</v>
      </c>
      <c r="CH9" s="128">
        <v>0</v>
      </c>
      <c r="CI9" s="126">
        <v>0</v>
      </c>
      <c r="CJ9" s="10">
        <v>0</v>
      </c>
      <c r="CK9" s="128">
        <v>0</v>
      </c>
      <c r="CL9" s="126">
        <v>0</v>
      </c>
      <c r="CM9" s="10">
        <v>0</v>
      </c>
      <c r="CN9" s="128">
        <v>0</v>
      </c>
      <c r="CO9" s="126">
        <v>0</v>
      </c>
      <c r="CP9" s="10">
        <v>0</v>
      </c>
      <c r="CQ9" s="128">
        <v>0</v>
      </c>
      <c r="CS9" s="179" t="str">
        <f t="shared" si="0"/>
        <v>Malkekvaeg_dybstroelse_delvis_conv</v>
      </c>
      <c r="CT9" s="85" t="str">
        <f t="shared" si="1"/>
        <v>Cattle_deep_litter_conv</v>
      </c>
      <c r="CV9" s="126"/>
      <c r="CW9" s="127"/>
      <c r="CX9" s="128"/>
      <c r="CY9" s="126"/>
      <c r="CZ9" s="10"/>
      <c r="DA9" s="128"/>
      <c r="DB9" s="129">
        <v>0</v>
      </c>
      <c r="DC9" s="138">
        <v>1</v>
      </c>
      <c r="DD9" s="89">
        <f t="shared" si="4"/>
        <v>4</v>
      </c>
      <c r="DE9" s="89">
        <v>1</v>
      </c>
      <c r="DF9" s="128">
        <v>0</v>
      </c>
      <c r="DG9" s="126">
        <v>0</v>
      </c>
      <c r="DH9" s="128">
        <v>0</v>
      </c>
      <c r="DI9" s="126">
        <v>0</v>
      </c>
      <c r="DJ9" s="148">
        <v>0</v>
      </c>
      <c r="DK9" s="10" t="s">
        <v>517</v>
      </c>
      <c r="DL9" s="143" t="s">
        <v>1221</v>
      </c>
    </row>
    <row r="10" spans="1:119" x14ac:dyDescent="0.3">
      <c r="A10" s="206">
        <f t="shared" si="5"/>
        <v>6</v>
      </c>
      <c r="B10" s="10" t="s">
        <v>216</v>
      </c>
      <c r="C10" s="10" t="s">
        <v>352</v>
      </c>
      <c r="D10" s="113" t="str">
        <f>VLOOKUP(C10,Other_tabels!$E$5:$G$225,2,FALSE)</f>
        <v>Pig_live_conv</v>
      </c>
      <c r="E10" s="113" t="str">
        <f>VLOOKUP(C10,Other_tabels!$E$5:$G$225,3,FALSE)</f>
        <v>Livestock_balance</v>
      </c>
      <c r="F10" s="10">
        <v>370</v>
      </c>
      <c r="G10" s="10" t="s">
        <v>33</v>
      </c>
      <c r="H10" s="79"/>
      <c r="I10" s="38">
        <v>0</v>
      </c>
      <c r="J10" s="29">
        <v>640</v>
      </c>
      <c r="K10" s="39">
        <f t="shared" si="2"/>
        <v>69.459199999999996</v>
      </c>
      <c r="L10" s="89">
        <v>16.22</v>
      </c>
      <c r="M10" s="89">
        <v>5.95</v>
      </c>
      <c r="N10" s="89">
        <v>27.17</v>
      </c>
      <c r="O10" s="29">
        <v>434.12</v>
      </c>
      <c r="P10" s="143"/>
      <c r="Q10" s="4"/>
      <c r="V10" s="194"/>
      <c r="Y10" s="4">
        <f>+Y9+1</f>
        <v>6</v>
      </c>
      <c r="Z10" s="10" t="str">
        <f t="shared" si="7"/>
        <v>For_prod_6</v>
      </c>
      <c r="AA10" s="10"/>
      <c r="AB10" s="113" t="e">
        <f>VLOOKUP(AA10,Other_tabels!$E$5:$G$131,2,FALSE)</f>
        <v>#N/A</v>
      </c>
      <c r="AC10" s="113" t="e">
        <f>VLOOKUP(AA10,Other_tabels!$E$5:$G$131,3,FALSE)</f>
        <v>#N/A</v>
      </c>
      <c r="AD10" s="10"/>
      <c r="AE10" s="10"/>
      <c r="AF10" s="10"/>
      <c r="AI10" s="206">
        <v>6</v>
      </c>
      <c r="AJ10" s="10" t="s">
        <v>274</v>
      </c>
      <c r="AK10" s="10" t="s">
        <v>244</v>
      </c>
      <c r="AL10" s="113" t="str">
        <f>VLOOKUP(AK10,Other_tabels!$E$5:$G$225,2,FALSE)</f>
        <v>Livestock_manure_conv</v>
      </c>
      <c r="AM10" s="113" t="str">
        <f>VLOOKUP(AK10,Other_tabels!$E$5:$G$225,3,FALSE)</f>
        <v>Field_application</v>
      </c>
      <c r="AN10" s="10">
        <v>80</v>
      </c>
      <c r="AO10" s="10" t="s">
        <v>33</v>
      </c>
      <c r="AQ10" s="10">
        <v>80</v>
      </c>
      <c r="AR10" s="10" t="s">
        <v>292</v>
      </c>
      <c r="AT10" s="10">
        <v>6.61</v>
      </c>
      <c r="AU10" s="10">
        <v>0.24</v>
      </c>
      <c r="AV10">
        <v>1</v>
      </c>
      <c r="AX10" s="10" t="s">
        <v>1212</v>
      </c>
      <c r="AY10" s="166" t="s">
        <v>522</v>
      </c>
      <c r="AZ10" s="10"/>
      <c r="BA10" s="128"/>
      <c r="BB10" s="126" t="s">
        <v>523</v>
      </c>
      <c r="BC10" s="10"/>
      <c r="BD10" s="128"/>
      <c r="BE10" s="126" t="s">
        <v>522</v>
      </c>
      <c r="BF10" s="10"/>
      <c r="BG10" s="148"/>
      <c r="BH10" s="126" t="s">
        <v>521</v>
      </c>
      <c r="BI10" s="10"/>
      <c r="BJ10" s="128"/>
      <c r="BK10" s="126"/>
      <c r="BL10" s="10"/>
      <c r="BM10" s="128"/>
      <c r="BN10" s="126" t="s">
        <v>267</v>
      </c>
      <c r="BO10" s="10"/>
      <c r="BP10" s="128"/>
      <c r="BQ10" s="129">
        <v>0</v>
      </c>
      <c r="BR10" s="89">
        <v>0</v>
      </c>
      <c r="BS10" s="159">
        <v>0</v>
      </c>
      <c r="BT10" s="129">
        <v>0</v>
      </c>
      <c r="BU10" s="89">
        <v>0</v>
      </c>
      <c r="BV10" s="159">
        <v>0</v>
      </c>
      <c r="BW10" s="129">
        <v>0</v>
      </c>
      <c r="BX10" s="89">
        <v>0</v>
      </c>
      <c r="BY10" s="159">
        <v>0</v>
      </c>
      <c r="BZ10" s="129">
        <v>0</v>
      </c>
      <c r="CA10" s="89">
        <v>0</v>
      </c>
      <c r="CB10" s="159">
        <v>8.1</v>
      </c>
      <c r="CC10" s="126">
        <v>0</v>
      </c>
      <c r="CD10" s="10">
        <v>0</v>
      </c>
      <c r="CE10" s="128">
        <v>0</v>
      </c>
      <c r="CF10" s="126">
        <v>0</v>
      </c>
      <c r="CG10" s="10">
        <v>0</v>
      </c>
      <c r="CH10" s="128">
        <v>0</v>
      </c>
      <c r="CI10" s="126">
        <v>0</v>
      </c>
      <c r="CJ10" s="10">
        <v>0</v>
      </c>
      <c r="CK10" s="128">
        <v>0</v>
      </c>
      <c r="CL10" s="126">
        <v>0</v>
      </c>
      <c r="CM10" s="10">
        <v>0</v>
      </c>
      <c r="CN10" s="128">
        <v>0</v>
      </c>
      <c r="CO10" s="126">
        <v>0</v>
      </c>
      <c r="CP10" s="10">
        <v>0</v>
      </c>
      <c r="CQ10" s="128">
        <v>0</v>
      </c>
      <c r="CS10" s="179" t="str">
        <f t="shared" si="0"/>
        <v>Malkekvaeg_gylle_sengestald_spalter_conv</v>
      </c>
      <c r="CT10" s="85" t="str">
        <f t="shared" si="1"/>
        <v>Cattle_slurry_conv</v>
      </c>
      <c r="CV10" s="126"/>
      <c r="CW10" s="127"/>
      <c r="CX10" s="128"/>
      <c r="CY10" s="126"/>
      <c r="CZ10" s="10"/>
      <c r="DA10" s="128"/>
      <c r="DB10" s="129">
        <v>0</v>
      </c>
      <c r="DC10" s="138">
        <v>0.49</v>
      </c>
      <c r="DD10" s="89">
        <f t="shared" si="4"/>
        <v>1.96</v>
      </c>
      <c r="DE10" s="89">
        <v>2</v>
      </c>
      <c r="DF10" s="128">
        <v>0</v>
      </c>
      <c r="DG10" s="126">
        <v>0</v>
      </c>
      <c r="DH10" s="128">
        <v>0</v>
      </c>
      <c r="DI10" s="126">
        <v>0</v>
      </c>
      <c r="DJ10" s="148">
        <v>0</v>
      </c>
      <c r="DK10" s="10" t="s">
        <v>517</v>
      </c>
      <c r="DL10" s="143"/>
    </row>
    <row r="11" spans="1:119" ht="14.4" customHeight="1" x14ac:dyDescent="0.3">
      <c r="A11" s="206">
        <f t="shared" si="5"/>
        <v>7</v>
      </c>
      <c r="B11" s="10" t="s">
        <v>217</v>
      </c>
      <c r="C11" s="10" t="s">
        <v>353</v>
      </c>
      <c r="D11" s="113" t="str">
        <f>VLOOKUP(C11,Other_tabels!$E$5:$G$225,2,FALSE)</f>
        <v>Pig_live_conv</v>
      </c>
      <c r="E11" s="113" t="str">
        <f>VLOOKUP(C11,Other_tabels!$E$5:$G$225,3,FALSE)</f>
        <v>Livestock_balance</v>
      </c>
      <c r="F11" s="10">
        <v>370</v>
      </c>
      <c r="G11" s="10" t="s">
        <v>33</v>
      </c>
      <c r="H11" s="79"/>
      <c r="I11" s="38">
        <v>0</v>
      </c>
      <c r="J11" s="29">
        <v>640</v>
      </c>
      <c r="K11" s="89">
        <v>79.87</v>
      </c>
      <c r="L11" s="89">
        <v>13.24</v>
      </c>
      <c r="M11" s="89">
        <v>5.95</v>
      </c>
      <c r="N11" s="89">
        <v>27.17</v>
      </c>
      <c r="O11" s="29"/>
      <c r="P11" s="214" t="s">
        <v>780</v>
      </c>
      <c r="Q11" s="4"/>
      <c r="Y11" s="4">
        <v>7</v>
      </c>
      <c r="Z11" s="10" t="str">
        <f t="shared" ref="Z11:Z74" si="8">CONCATENATE("For_prod_",Y11)</f>
        <v>For_prod_7</v>
      </c>
      <c r="AA11" s="10"/>
      <c r="AB11" s="113" t="e">
        <f>VLOOKUP(AA11,Other_tabels!$E$5:$G$131,2,FALSE)</f>
        <v>#N/A</v>
      </c>
      <c r="AC11" s="113" t="e">
        <f>VLOOKUP(AA11,Other_tabels!$E$5:$G$131,3,FALSE)</f>
        <v>#N/A</v>
      </c>
      <c r="AD11" s="10"/>
      <c r="AE11" s="10"/>
      <c r="AF11" s="10"/>
      <c r="AI11" s="206">
        <v>7</v>
      </c>
      <c r="AJ11" s="10" t="s">
        <v>275</v>
      </c>
      <c r="AK11" s="10" t="s">
        <v>244</v>
      </c>
      <c r="AL11" s="113" t="str">
        <f>VLOOKUP(AK11,Other_tabels!$E$5:$G$225,2,FALSE)</f>
        <v>Livestock_manure_conv</v>
      </c>
      <c r="AM11" s="113" t="str">
        <f>VLOOKUP(AK11,Other_tabels!$E$5:$G$225,3,FALSE)</f>
        <v>Field_application</v>
      </c>
      <c r="AN11" s="10">
        <v>69</v>
      </c>
      <c r="AO11" s="10" t="s">
        <v>33</v>
      </c>
      <c r="AQ11" s="10">
        <v>80</v>
      </c>
      <c r="AR11" s="10" t="s">
        <v>292</v>
      </c>
      <c r="AT11" s="10">
        <v>6.61</v>
      </c>
      <c r="AU11" s="10">
        <v>0.24</v>
      </c>
      <c r="AV11">
        <v>1</v>
      </c>
      <c r="AX11" s="10" t="s">
        <v>1212</v>
      </c>
      <c r="AY11" s="166" t="s">
        <v>522</v>
      </c>
      <c r="AZ11" s="10"/>
      <c r="BA11" s="128"/>
      <c r="BB11" s="126" t="s">
        <v>523</v>
      </c>
      <c r="BC11" s="10"/>
      <c r="BD11" s="128"/>
      <c r="BE11" s="126" t="s">
        <v>522</v>
      </c>
      <c r="BF11" s="10"/>
      <c r="BG11" s="148"/>
      <c r="BH11" s="126" t="s">
        <v>521</v>
      </c>
      <c r="BI11" s="10"/>
      <c r="BJ11" s="128"/>
      <c r="BK11" s="126"/>
      <c r="BL11" s="10"/>
      <c r="BM11" s="128"/>
      <c r="BN11" s="126" t="s">
        <v>267</v>
      </c>
      <c r="BO11" s="10"/>
      <c r="BP11" s="128"/>
      <c r="BQ11" s="129">
        <v>0</v>
      </c>
      <c r="BR11" s="89">
        <v>0</v>
      </c>
      <c r="BS11" s="159">
        <v>0</v>
      </c>
      <c r="BT11" s="129">
        <v>0</v>
      </c>
      <c r="BU11" s="89">
        <v>0</v>
      </c>
      <c r="BV11" s="159">
        <v>0</v>
      </c>
      <c r="BW11" s="129">
        <v>0</v>
      </c>
      <c r="BX11" s="89">
        <v>0</v>
      </c>
      <c r="BY11" s="159">
        <v>0</v>
      </c>
      <c r="BZ11" s="129">
        <v>0</v>
      </c>
      <c r="CA11" s="89">
        <v>0</v>
      </c>
      <c r="CB11" s="159">
        <v>12</v>
      </c>
      <c r="CC11" s="126">
        <v>0</v>
      </c>
      <c r="CD11" s="10">
        <v>0</v>
      </c>
      <c r="CE11" s="128">
        <v>0</v>
      </c>
      <c r="CF11" s="126">
        <v>0</v>
      </c>
      <c r="CG11" s="10">
        <v>0</v>
      </c>
      <c r="CH11" s="128">
        <v>0</v>
      </c>
      <c r="CI11" s="126">
        <v>0</v>
      </c>
      <c r="CJ11" s="10">
        <v>0</v>
      </c>
      <c r="CK11" s="128">
        <v>0</v>
      </c>
      <c r="CL11" s="126">
        <v>0</v>
      </c>
      <c r="CM11" s="10">
        <v>0</v>
      </c>
      <c r="CN11" s="128">
        <v>0</v>
      </c>
      <c r="CO11" s="126">
        <v>0</v>
      </c>
      <c r="CP11" s="10">
        <v>0</v>
      </c>
      <c r="CQ11" s="128">
        <v>0</v>
      </c>
      <c r="CS11" s="179" t="str">
        <f t="shared" si="0"/>
        <v>Malkekvaeg_gylle_dybstroelse_og_gulv_conv</v>
      </c>
      <c r="CT11" s="85" t="str">
        <f t="shared" si="1"/>
        <v>Cattle_slurry_conv</v>
      </c>
      <c r="CV11" s="126"/>
      <c r="CW11" s="127"/>
      <c r="CX11" s="128"/>
      <c r="CY11" s="126"/>
      <c r="CZ11" s="10"/>
      <c r="DA11" s="128"/>
      <c r="DB11" s="129">
        <v>0</v>
      </c>
      <c r="DC11" s="138">
        <v>0.49</v>
      </c>
      <c r="DD11" s="89">
        <f t="shared" si="4"/>
        <v>1.96</v>
      </c>
      <c r="DE11" s="89">
        <v>2</v>
      </c>
      <c r="DF11" s="128">
        <v>0</v>
      </c>
      <c r="DG11" s="126">
        <v>0</v>
      </c>
      <c r="DH11" s="128">
        <v>0</v>
      </c>
      <c r="DI11" s="126">
        <v>0</v>
      </c>
      <c r="DJ11" s="148">
        <v>0</v>
      </c>
      <c r="DK11" s="10" t="s">
        <v>517</v>
      </c>
      <c r="DL11" s="143"/>
    </row>
    <row r="12" spans="1:119" x14ac:dyDescent="0.3">
      <c r="A12" s="206">
        <f t="shared" si="5"/>
        <v>8</v>
      </c>
      <c r="B12" s="10" t="s">
        <v>218</v>
      </c>
      <c r="C12" s="10" t="s">
        <v>213</v>
      </c>
      <c r="D12" s="113" t="str">
        <f>VLOOKUP(C12,Other_tabels!$E$5:$G$225,2,FALSE)</f>
        <v>Meat</v>
      </c>
      <c r="E12" s="113" t="str">
        <f>VLOOKUP(C12,Other_tabels!$E$5:$G$225,3,FALSE)</f>
        <v>Exit_model</v>
      </c>
      <c r="F12" s="10">
        <v>370</v>
      </c>
      <c r="G12" s="10" t="s">
        <v>33</v>
      </c>
      <c r="H12" s="79"/>
      <c r="I12" s="38">
        <v>0</v>
      </c>
      <c r="J12" s="29">
        <v>680</v>
      </c>
      <c r="K12" s="29">
        <v>78.7</v>
      </c>
      <c r="L12" s="89">
        <v>14.86</v>
      </c>
      <c r="M12" s="89">
        <v>5.95</v>
      </c>
      <c r="N12" s="89">
        <v>27.17</v>
      </c>
      <c r="O12" s="29"/>
      <c r="P12" s="143" t="s">
        <v>781</v>
      </c>
      <c r="Q12" s="4"/>
      <c r="Y12" s="4">
        <v>8</v>
      </c>
      <c r="Z12" s="10" t="str">
        <f t="shared" si="8"/>
        <v>For_prod_8</v>
      </c>
      <c r="AA12" s="10"/>
      <c r="AB12" s="113" t="e">
        <f>VLOOKUP(AA12,Other_tabels!$E$5:$G$131,2,FALSE)</f>
        <v>#N/A</v>
      </c>
      <c r="AC12" s="113" t="e">
        <f>VLOOKUP(AA12,Other_tabels!$E$5:$G$131,3,FALSE)</f>
        <v>#N/A</v>
      </c>
      <c r="AD12" s="10"/>
      <c r="AE12" s="10"/>
      <c r="AF12" s="10"/>
      <c r="AI12" s="206">
        <v>8</v>
      </c>
      <c r="AJ12" s="10" t="s">
        <v>276</v>
      </c>
      <c r="AK12" s="10" t="s">
        <v>248</v>
      </c>
      <c r="AL12" s="113" t="str">
        <f>VLOOKUP(AK12,Other_tabels!$E$5:$G$225,2,FALSE)</f>
        <v>Dung_field_conv</v>
      </c>
      <c r="AM12" s="113" t="str">
        <f>VLOOKUP(AK12,Other_tabels!$E$5:$G$225,3,FALSE)</f>
        <v>Field_application</v>
      </c>
      <c r="AN12" s="10">
        <v>87</v>
      </c>
      <c r="AO12" s="10" t="s">
        <v>33</v>
      </c>
      <c r="AP12" t="s">
        <v>786</v>
      </c>
      <c r="AQ12" s="10">
        <v>80</v>
      </c>
      <c r="AR12" s="10" t="s">
        <v>293</v>
      </c>
      <c r="AT12" s="10">
        <v>1</v>
      </c>
      <c r="AU12" s="10">
        <v>0.24</v>
      </c>
      <c r="AV12">
        <v>2</v>
      </c>
      <c r="AX12" s="10" t="s">
        <v>1212</v>
      </c>
      <c r="AY12" s="166" t="s">
        <v>522</v>
      </c>
      <c r="AZ12" s="10"/>
      <c r="BA12" s="128"/>
      <c r="BB12" s="126" t="s">
        <v>523</v>
      </c>
      <c r="BC12" s="10"/>
      <c r="BD12" s="128"/>
      <c r="BE12" s="126" t="s">
        <v>522</v>
      </c>
      <c r="BF12" s="10"/>
      <c r="BG12" s="148"/>
      <c r="BH12" s="126" t="s">
        <v>521</v>
      </c>
      <c r="BI12" s="10"/>
      <c r="BJ12" s="128"/>
      <c r="BK12" s="126"/>
      <c r="BL12" s="10"/>
      <c r="BM12" s="128"/>
      <c r="BN12" s="126" t="s">
        <v>267</v>
      </c>
      <c r="BO12" s="10"/>
      <c r="BP12" s="128"/>
      <c r="BQ12" s="129">
        <v>0</v>
      </c>
      <c r="BR12" s="89">
        <v>0</v>
      </c>
      <c r="BS12" s="159">
        <v>0</v>
      </c>
      <c r="BT12" s="129">
        <v>0</v>
      </c>
      <c r="BU12" s="89">
        <v>0</v>
      </c>
      <c r="BV12" s="159">
        <v>1.5</v>
      </c>
      <c r="BW12" s="129">
        <v>0</v>
      </c>
      <c r="BX12" s="89">
        <v>0</v>
      </c>
      <c r="BY12" s="159">
        <v>7.5</v>
      </c>
      <c r="BZ12" s="129">
        <v>0</v>
      </c>
      <c r="CA12" s="89">
        <v>0</v>
      </c>
      <c r="CB12" s="159">
        <v>7</v>
      </c>
      <c r="CC12" s="126">
        <v>0</v>
      </c>
      <c r="CD12" s="10">
        <v>0</v>
      </c>
      <c r="CE12" s="128">
        <v>0</v>
      </c>
      <c r="CF12" s="126">
        <v>0</v>
      </c>
      <c r="CG12" s="10">
        <v>0</v>
      </c>
      <c r="CH12" s="128">
        <v>0</v>
      </c>
      <c r="CI12" s="126">
        <v>0</v>
      </c>
      <c r="CJ12" s="10">
        <v>0</v>
      </c>
      <c r="CK12" s="128">
        <v>0</v>
      </c>
      <c r="CL12" s="126">
        <v>0</v>
      </c>
      <c r="CM12" s="10">
        <v>0</v>
      </c>
      <c r="CN12" s="128">
        <v>0</v>
      </c>
      <c r="CO12" s="126">
        <v>0</v>
      </c>
      <c r="CP12" s="10">
        <v>0</v>
      </c>
      <c r="CQ12" s="128">
        <v>0</v>
      </c>
      <c r="CS12" s="179" t="str">
        <f t="shared" si="0"/>
        <v>Malkekvaeg_godning_afsat_på_mark_conv</v>
      </c>
      <c r="CT12" s="85" t="str">
        <f t="shared" si="1"/>
        <v>Cattle_dung_urine_field_conv</v>
      </c>
      <c r="CV12" s="126"/>
      <c r="CW12" s="127"/>
      <c r="CX12" s="128"/>
      <c r="CY12" s="126"/>
      <c r="CZ12" s="10"/>
      <c r="DA12" s="128"/>
      <c r="DB12" s="129"/>
      <c r="DC12" s="138"/>
      <c r="DD12" s="89"/>
      <c r="DE12" s="89"/>
      <c r="DF12" s="128">
        <v>0</v>
      </c>
      <c r="DG12" s="126">
        <v>0</v>
      </c>
      <c r="DH12" s="128">
        <v>0</v>
      </c>
      <c r="DI12" s="126">
        <v>0</v>
      </c>
      <c r="DJ12" s="148">
        <v>0</v>
      </c>
      <c r="DK12" s="10" t="s">
        <v>517</v>
      </c>
      <c r="DL12" s="143"/>
    </row>
    <row r="13" spans="1:119" x14ac:dyDescent="0.3">
      <c r="A13" s="206">
        <f t="shared" si="5"/>
        <v>9</v>
      </c>
      <c r="B13" s="10" t="s">
        <v>253</v>
      </c>
      <c r="C13" s="10" t="s">
        <v>253</v>
      </c>
      <c r="D13" s="113" t="str">
        <f>VLOOKUP(C13,Other_tabels!$E$5:$G$225,2,FALSE)</f>
        <v>Energi</v>
      </c>
      <c r="E13" s="113" t="str">
        <f>VLOOKUP(C13,Other_tabels!$E$5:$G$225,3,FALSE)</f>
        <v>Forarbejdet</v>
      </c>
      <c r="F13" s="10">
        <v>1000</v>
      </c>
      <c r="G13" s="10" t="s">
        <v>85</v>
      </c>
      <c r="H13" s="79"/>
      <c r="I13" s="38">
        <v>0</v>
      </c>
      <c r="J13" s="29">
        <v>750</v>
      </c>
      <c r="K13" s="39">
        <f t="shared" si="2"/>
        <v>0</v>
      </c>
      <c r="L13" s="89">
        <v>0</v>
      </c>
      <c r="M13" s="89">
        <v>0</v>
      </c>
      <c r="N13" s="89">
        <v>55</v>
      </c>
      <c r="O13" s="29">
        <v>0</v>
      </c>
      <c r="P13" s="143" t="s">
        <v>782</v>
      </c>
      <c r="Q13" s="4"/>
      <c r="Y13" s="4">
        <f t="shared" ref="Y13:Y76" si="9">+Y12+1</f>
        <v>9</v>
      </c>
      <c r="Z13" s="10" t="str">
        <f t="shared" si="8"/>
        <v>For_prod_9</v>
      </c>
      <c r="AA13" s="10"/>
      <c r="AB13" s="113" t="e">
        <f>VLOOKUP(AA13,Other_tabels!$E$5:$G$131,2,FALSE)</f>
        <v>#N/A</v>
      </c>
      <c r="AC13" s="113" t="e">
        <f>VLOOKUP(AA13,Other_tabels!$E$5:$G$131,3,FALSE)</f>
        <v>#N/A</v>
      </c>
      <c r="AD13" s="10"/>
      <c r="AE13" s="10"/>
      <c r="AF13" s="10"/>
      <c r="AI13" s="206">
        <v>9</v>
      </c>
      <c r="AJ13" s="10" t="s">
        <v>294</v>
      </c>
      <c r="AK13" s="10" t="s">
        <v>249</v>
      </c>
      <c r="AL13" s="113" t="str">
        <f>VLOOKUP(AK13,Other_tabels!$E$5:$G$225,2,FALSE)</f>
        <v>Livestock_manure_conv</v>
      </c>
      <c r="AM13" s="113" t="str">
        <f>VLOOKUP(AK13,Other_tabels!$E$5:$G$225,3,FALSE)</f>
        <v>Field_application</v>
      </c>
      <c r="AN13" s="10">
        <v>45</v>
      </c>
      <c r="AO13" s="10" t="s">
        <v>33</v>
      </c>
      <c r="AQ13" s="10">
        <v>80</v>
      </c>
      <c r="AR13" s="10" t="s">
        <v>292</v>
      </c>
      <c r="AT13" s="10">
        <v>9.32</v>
      </c>
      <c r="AU13" s="10">
        <v>0.45</v>
      </c>
      <c r="AV13">
        <v>1</v>
      </c>
      <c r="AX13" s="10" t="s">
        <v>1212</v>
      </c>
      <c r="AY13" s="166" t="s">
        <v>522</v>
      </c>
      <c r="AZ13" s="10"/>
      <c r="BA13" s="128"/>
      <c r="BB13" s="126" t="s">
        <v>523</v>
      </c>
      <c r="BC13" s="10"/>
      <c r="BD13" s="128"/>
      <c r="BE13" s="126" t="s">
        <v>522</v>
      </c>
      <c r="BF13" s="10"/>
      <c r="BG13" s="148"/>
      <c r="BH13" s="126" t="s">
        <v>521</v>
      </c>
      <c r="BI13" s="10"/>
      <c r="BJ13" s="128"/>
      <c r="BK13" s="126"/>
      <c r="BL13" s="10"/>
      <c r="BM13" s="128"/>
      <c r="BN13" s="126" t="s">
        <v>267</v>
      </c>
      <c r="BO13" s="10"/>
      <c r="BP13" s="128"/>
      <c r="BQ13" s="129">
        <v>0</v>
      </c>
      <c r="BR13" s="89">
        <v>0</v>
      </c>
      <c r="BS13" s="159">
        <v>0</v>
      </c>
      <c r="BT13" s="129">
        <v>0</v>
      </c>
      <c r="BU13" s="89">
        <v>0</v>
      </c>
      <c r="BV13" s="159">
        <v>0</v>
      </c>
      <c r="BW13" s="129">
        <v>0</v>
      </c>
      <c r="BX13" s="89">
        <v>0</v>
      </c>
      <c r="BY13" s="159">
        <v>0</v>
      </c>
      <c r="BZ13" s="129">
        <v>0</v>
      </c>
      <c r="CA13" s="89">
        <v>0</v>
      </c>
      <c r="CB13" s="159">
        <v>9.75</v>
      </c>
      <c r="CC13" s="126">
        <v>0</v>
      </c>
      <c r="CD13" s="10">
        <v>0</v>
      </c>
      <c r="CE13" s="128">
        <v>0</v>
      </c>
      <c r="CF13" s="126">
        <v>0</v>
      </c>
      <c r="CG13" s="10">
        <v>0</v>
      </c>
      <c r="CH13" s="128">
        <v>0</v>
      </c>
      <c r="CI13" s="126">
        <v>0</v>
      </c>
      <c r="CJ13" s="10">
        <v>0</v>
      </c>
      <c r="CK13" s="128">
        <v>0</v>
      </c>
      <c r="CL13" s="126">
        <v>0</v>
      </c>
      <c r="CM13" s="10">
        <v>0</v>
      </c>
      <c r="CN13" s="128">
        <v>0</v>
      </c>
      <c r="CO13" s="126">
        <v>0</v>
      </c>
      <c r="CP13" s="10">
        <v>0</v>
      </c>
      <c r="CQ13" s="128">
        <v>0</v>
      </c>
      <c r="CS13" s="179" t="str">
        <f t="shared" si="0"/>
        <v>Soer_gylle_indi_delvis_spaltegulv_conv</v>
      </c>
      <c r="CT13" s="85" t="str">
        <f t="shared" si="1"/>
        <v>Pig_slurry_conv</v>
      </c>
      <c r="CV13" s="126"/>
      <c r="CW13" s="127"/>
      <c r="CX13" s="128"/>
      <c r="CY13" s="126"/>
      <c r="CZ13" s="10"/>
      <c r="DA13" s="128"/>
      <c r="DB13" s="129">
        <v>0</v>
      </c>
      <c r="DC13" s="138">
        <v>0.47499999999999998</v>
      </c>
      <c r="DD13" s="89">
        <f t="shared" si="4"/>
        <v>1.9</v>
      </c>
      <c r="DE13" s="89">
        <v>2.1</v>
      </c>
      <c r="DF13" s="128">
        <v>0</v>
      </c>
      <c r="DG13" s="126">
        <v>0</v>
      </c>
      <c r="DH13" s="128">
        <v>0</v>
      </c>
      <c r="DI13" s="126">
        <v>0</v>
      </c>
      <c r="DJ13" s="148">
        <v>0</v>
      </c>
      <c r="DK13" s="10" t="s">
        <v>517</v>
      </c>
      <c r="DL13" s="143"/>
    </row>
    <row r="14" spans="1:119" x14ac:dyDescent="0.3">
      <c r="A14" s="206">
        <f t="shared" si="5"/>
        <v>10</v>
      </c>
      <c r="B14" s="10" t="s">
        <v>314</v>
      </c>
      <c r="C14" s="10" t="s">
        <v>214</v>
      </c>
      <c r="D14" s="113" t="str">
        <f>VLOOKUP(C14,Other_tabels!$E$5:$G$225,2,FALSE)</f>
        <v>Dead_meat</v>
      </c>
      <c r="E14" s="113" t="str">
        <f>VLOOKUP(C14,Other_tabels!$E$5:$G$225,3,FALSE)</f>
        <v>Exit_model</v>
      </c>
      <c r="F14" s="10">
        <v>350</v>
      </c>
      <c r="G14" s="10" t="s">
        <v>33</v>
      </c>
      <c r="H14" s="79"/>
      <c r="I14" s="38">
        <v>0</v>
      </c>
      <c r="J14" s="29">
        <v>680</v>
      </c>
      <c r="K14" s="39">
        <f t="shared" si="2"/>
        <v>73.14</v>
      </c>
      <c r="L14" s="89">
        <v>17.43</v>
      </c>
      <c r="M14" s="89">
        <v>5.14</v>
      </c>
      <c r="N14" s="89">
        <v>19.63</v>
      </c>
      <c r="O14" s="29">
        <v>457.125</v>
      </c>
      <c r="P14" s="143" t="s">
        <v>323</v>
      </c>
      <c r="Q14" s="4"/>
      <c r="Y14" s="4">
        <f t="shared" si="9"/>
        <v>10</v>
      </c>
      <c r="Z14" s="10" t="str">
        <f t="shared" si="8"/>
        <v>For_prod_10</v>
      </c>
      <c r="AA14" s="10"/>
      <c r="AB14" s="113" t="e">
        <f>VLOOKUP(AA14,Other_tabels!$E$5:$G$131,2,FALSE)</f>
        <v>#N/A</v>
      </c>
      <c r="AC14" s="113" t="e">
        <f>VLOOKUP(AA14,Other_tabels!$E$5:$G$131,3,FALSE)</f>
        <v>#N/A</v>
      </c>
      <c r="AD14" s="10"/>
      <c r="AE14" s="10"/>
      <c r="AF14" s="10"/>
      <c r="AI14" s="206">
        <v>10</v>
      </c>
      <c r="AJ14" s="10" t="s">
        <v>277</v>
      </c>
      <c r="AK14" s="10" t="s">
        <v>250</v>
      </c>
      <c r="AL14" s="113" t="str">
        <f>VLOOKUP(AK14,Other_tabels!$E$5:$G$225,2,FALSE)</f>
        <v>Livestock_manure_conv</v>
      </c>
      <c r="AM14" s="113" t="str">
        <f>VLOOKUP(AK14,Other_tabels!$E$5:$G$225,3,FALSE)</f>
        <v>Field_application</v>
      </c>
      <c r="AN14" s="10">
        <v>230</v>
      </c>
      <c r="AO14" s="10" t="s">
        <v>33</v>
      </c>
      <c r="AQ14" s="10">
        <v>80</v>
      </c>
      <c r="AR14" s="10" t="s">
        <v>292</v>
      </c>
      <c r="AT14" s="10">
        <v>2</v>
      </c>
      <c r="AU14" s="10">
        <v>0.45</v>
      </c>
      <c r="AV14">
        <v>2</v>
      </c>
      <c r="AX14" s="10" t="s">
        <v>1212</v>
      </c>
      <c r="AY14" s="166" t="s">
        <v>522</v>
      </c>
      <c r="AZ14" s="10"/>
      <c r="BA14" s="128">
        <v>40.299999999999997</v>
      </c>
      <c r="BB14" s="126" t="s">
        <v>523</v>
      </c>
      <c r="BC14" s="10"/>
      <c r="BD14" s="128">
        <v>40.299999999999997</v>
      </c>
      <c r="BE14" s="126" t="s">
        <v>522</v>
      </c>
      <c r="BF14" s="10"/>
      <c r="BG14" s="148">
        <v>40.299999999999997</v>
      </c>
      <c r="BH14" s="126" t="s">
        <v>521</v>
      </c>
      <c r="BI14" s="10"/>
      <c r="BJ14" s="128">
        <v>40.299999999999997</v>
      </c>
      <c r="BK14" s="126"/>
      <c r="BL14" s="10"/>
      <c r="BM14" s="128"/>
      <c r="BN14" s="126" t="s">
        <v>267</v>
      </c>
      <c r="BO14" s="10"/>
      <c r="BP14" s="128"/>
      <c r="BQ14" s="129">
        <v>0</v>
      </c>
      <c r="BR14" s="89">
        <v>0</v>
      </c>
      <c r="BS14" s="159">
        <v>0</v>
      </c>
      <c r="BT14" s="129">
        <v>0</v>
      </c>
      <c r="BU14" s="89">
        <v>0</v>
      </c>
      <c r="BV14" s="159">
        <v>0</v>
      </c>
      <c r="BW14" s="129">
        <v>0</v>
      </c>
      <c r="BX14" s="89">
        <v>0</v>
      </c>
      <c r="BY14" s="159">
        <v>0</v>
      </c>
      <c r="BZ14" s="129">
        <v>0</v>
      </c>
      <c r="CA14" s="89">
        <v>0</v>
      </c>
      <c r="CB14" s="159">
        <v>0</v>
      </c>
      <c r="CC14" s="126">
        <v>0</v>
      </c>
      <c r="CD14" s="10">
        <v>0</v>
      </c>
      <c r="CE14" s="128">
        <v>0</v>
      </c>
      <c r="CF14" s="126">
        <v>0</v>
      </c>
      <c r="CG14" s="10">
        <v>0</v>
      </c>
      <c r="CH14" s="128">
        <v>0</v>
      </c>
      <c r="CI14" s="126">
        <v>0</v>
      </c>
      <c r="CJ14" s="10">
        <v>0</v>
      </c>
      <c r="CK14" s="128">
        <v>0</v>
      </c>
      <c r="CL14" s="126">
        <v>0</v>
      </c>
      <c r="CM14" s="10">
        <v>0</v>
      </c>
      <c r="CN14" s="128">
        <v>0</v>
      </c>
      <c r="CO14" s="126">
        <v>0</v>
      </c>
      <c r="CP14" s="10">
        <v>0</v>
      </c>
      <c r="CQ14" s="128">
        <v>0</v>
      </c>
      <c r="CS14" s="179" t="str">
        <f t="shared" si="0"/>
        <v>Soer_fast_moeg_conv</v>
      </c>
      <c r="CT14" s="85" t="str">
        <f t="shared" si="1"/>
        <v>Pig_solid_manure_conv</v>
      </c>
      <c r="CV14" s="126">
        <v>3</v>
      </c>
      <c r="CW14" s="127">
        <v>3</v>
      </c>
      <c r="CX14" s="128">
        <v>3</v>
      </c>
      <c r="CY14" s="126">
        <v>3</v>
      </c>
      <c r="CZ14" s="10"/>
      <c r="DA14" s="128"/>
      <c r="DB14" s="129">
        <v>0</v>
      </c>
      <c r="DC14" s="138">
        <v>0.5</v>
      </c>
      <c r="DD14" s="89">
        <f t="shared" si="4"/>
        <v>2</v>
      </c>
      <c r="DE14" s="89">
        <v>19</v>
      </c>
      <c r="DF14" s="128">
        <v>2</v>
      </c>
      <c r="DG14" s="126">
        <v>0</v>
      </c>
      <c r="DH14" s="128">
        <v>2.5</v>
      </c>
      <c r="DI14" s="126">
        <v>0</v>
      </c>
      <c r="DJ14" s="148">
        <v>15</v>
      </c>
      <c r="DK14" s="10" t="s">
        <v>517</v>
      </c>
      <c r="DL14" s="143"/>
    </row>
    <row r="15" spans="1:119" x14ac:dyDescent="0.3">
      <c r="A15" s="206">
        <f t="shared" si="5"/>
        <v>11</v>
      </c>
      <c r="B15" s="10" t="s">
        <v>360</v>
      </c>
      <c r="C15" s="10" t="s">
        <v>362</v>
      </c>
      <c r="D15" s="113" t="str">
        <f>VLOOKUP(C15,Other_tabels!$E$5:$G$225,2,FALSE)</f>
        <v>Cattle_heavy_live_org</v>
      </c>
      <c r="E15" s="113" t="str">
        <f>VLOOKUP(C15,Other_tabels!$E$5:$G$225,3,FALSE)</f>
        <v>Livestock_balance</v>
      </c>
      <c r="F15" s="10">
        <v>350</v>
      </c>
      <c r="G15" s="10" t="s">
        <v>33</v>
      </c>
      <c r="H15" s="79"/>
      <c r="I15" s="38">
        <v>0</v>
      </c>
      <c r="J15" s="29">
        <v>680</v>
      </c>
      <c r="K15" s="39">
        <f t="shared" si="2"/>
        <v>84.569919999999996</v>
      </c>
      <c r="L15" s="89">
        <v>29.14</v>
      </c>
      <c r="M15" s="89">
        <v>6</v>
      </c>
      <c r="N15" s="89">
        <v>19.63</v>
      </c>
      <c r="O15" s="29">
        <v>528.56200000000001</v>
      </c>
      <c r="P15" s="143" t="s">
        <v>323</v>
      </c>
      <c r="Q15" s="4"/>
      <c r="Y15" s="4">
        <f t="shared" si="9"/>
        <v>11</v>
      </c>
      <c r="Z15" s="10" t="str">
        <f t="shared" si="8"/>
        <v>For_prod_11</v>
      </c>
      <c r="AA15" s="10"/>
      <c r="AB15" s="113" t="e">
        <f>VLOOKUP(AA15,Other_tabels!$E$5:$G$131,2,FALSE)</f>
        <v>#N/A</v>
      </c>
      <c r="AC15" s="113" t="e">
        <f>VLOOKUP(AA15,Other_tabels!$E$5:$G$131,3,FALSE)</f>
        <v>#N/A</v>
      </c>
      <c r="AD15" s="10"/>
      <c r="AE15" s="10"/>
      <c r="AF15" s="10"/>
      <c r="AI15" s="206">
        <v>11</v>
      </c>
      <c r="AJ15" s="10" t="s">
        <v>278</v>
      </c>
      <c r="AK15" s="10" t="s">
        <v>251</v>
      </c>
      <c r="AL15" s="113" t="str">
        <f>VLOOKUP(AK15,Other_tabels!$E$5:$G$225,2,FALSE)</f>
        <v>Livestock_manure_conv</v>
      </c>
      <c r="AM15" s="113" t="str">
        <f>VLOOKUP(AK15,Other_tabels!$E$5:$G$225,3,FALSE)</f>
        <v>Field_application</v>
      </c>
      <c r="AN15" s="10">
        <v>25</v>
      </c>
      <c r="AO15" s="10" t="s">
        <v>33</v>
      </c>
      <c r="AQ15" s="10">
        <v>80</v>
      </c>
      <c r="AR15" s="10" t="s">
        <v>292</v>
      </c>
      <c r="AT15" s="10">
        <v>9.32</v>
      </c>
      <c r="AU15" s="10">
        <v>0.45</v>
      </c>
      <c r="AV15">
        <v>1</v>
      </c>
      <c r="AX15" s="10" t="s">
        <v>1212</v>
      </c>
      <c r="AY15" s="166" t="s">
        <v>522</v>
      </c>
      <c r="AZ15" s="10"/>
      <c r="BA15" s="128"/>
      <c r="BB15" s="126" t="s">
        <v>523</v>
      </c>
      <c r="BC15" s="10"/>
      <c r="BD15" s="128"/>
      <c r="BE15" s="126" t="s">
        <v>522</v>
      </c>
      <c r="BF15" s="10"/>
      <c r="BG15" s="148"/>
      <c r="BH15" s="126" t="s">
        <v>521</v>
      </c>
      <c r="BI15" s="10"/>
      <c r="BJ15" s="128"/>
      <c r="BK15" s="126"/>
      <c r="BL15" s="10"/>
      <c r="BM15" s="128"/>
      <c r="BN15" s="126" t="s">
        <v>267</v>
      </c>
      <c r="BO15" s="10"/>
      <c r="BP15" s="128"/>
      <c r="BQ15" s="129">
        <v>0</v>
      </c>
      <c r="BR15" s="89">
        <v>0</v>
      </c>
      <c r="BS15" s="159">
        <v>0</v>
      </c>
      <c r="BT15" s="129">
        <v>0</v>
      </c>
      <c r="BU15" s="89">
        <v>0</v>
      </c>
      <c r="BV15" s="159">
        <v>0</v>
      </c>
      <c r="BW15" s="129">
        <v>0</v>
      </c>
      <c r="BX15" s="89">
        <v>0</v>
      </c>
      <c r="BY15" s="159">
        <v>0</v>
      </c>
      <c r="BZ15" s="129">
        <v>0</v>
      </c>
      <c r="CA15" s="89">
        <v>0</v>
      </c>
      <c r="CB15" s="159">
        <v>18.89</v>
      </c>
      <c r="CC15" s="126">
        <v>0</v>
      </c>
      <c r="CD15" s="10">
        <v>0</v>
      </c>
      <c r="CE15" s="128">
        <v>0</v>
      </c>
      <c r="CF15" s="126">
        <v>0</v>
      </c>
      <c r="CG15" s="10">
        <v>0</v>
      </c>
      <c r="CH15" s="128">
        <v>0</v>
      </c>
      <c r="CI15" s="126">
        <v>0</v>
      </c>
      <c r="CJ15" s="10">
        <v>0</v>
      </c>
      <c r="CK15" s="128">
        <v>0</v>
      </c>
      <c r="CL15" s="126">
        <v>0</v>
      </c>
      <c r="CM15" s="10">
        <v>0</v>
      </c>
      <c r="CN15" s="128">
        <v>0</v>
      </c>
      <c r="CO15" s="126">
        <v>0</v>
      </c>
      <c r="CP15" s="10">
        <v>0</v>
      </c>
      <c r="CQ15" s="128">
        <v>0</v>
      </c>
      <c r="CS15" s="179" t="str">
        <f t="shared" si="0"/>
        <v>Soer_ajle_conv</v>
      </c>
      <c r="CT15" s="85" t="str">
        <f t="shared" si="1"/>
        <v>Pig_ajle_conv</v>
      </c>
      <c r="CV15" s="126"/>
      <c r="CW15" s="127"/>
      <c r="CX15" s="128"/>
      <c r="CY15" s="126"/>
      <c r="CZ15" s="10"/>
      <c r="DA15" s="128"/>
      <c r="DB15" s="129">
        <v>0</v>
      </c>
      <c r="DC15" s="138">
        <v>0.47499999999999998</v>
      </c>
      <c r="DD15" s="89">
        <f t="shared" si="4"/>
        <v>1.9</v>
      </c>
      <c r="DE15" s="89">
        <v>2.2000000000000002</v>
      </c>
      <c r="DF15" s="128">
        <v>0</v>
      </c>
      <c r="DG15" s="126">
        <v>0</v>
      </c>
      <c r="DH15" s="128">
        <v>0</v>
      </c>
      <c r="DI15" s="126">
        <v>0</v>
      </c>
      <c r="DJ15" s="148">
        <v>0</v>
      </c>
      <c r="DK15" s="10" t="s">
        <v>517</v>
      </c>
      <c r="DL15" s="143"/>
    </row>
    <row r="16" spans="1:119" x14ac:dyDescent="0.3">
      <c r="A16" s="206">
        <f t="shared" si="5"/>
        <v>12</v>
      </c>
      <c r="B16" s="10" t="s">
        <v>319</v>
      </c>
      <c r="C16" s="10" t="s">
        <v>321</v>
      </c>
      <c r="D16" s="113" t="str">
        <f>VLOOKUP(C16,Other_tabels!$E$5:$G$225,2,FALSE)</f>
        <v>Meat</v>
      </c>
      <c r="E16" s="113" t="str">
        <f>VLOOKUP(C16,Other_tabels!$E$5:$G$225,3,FALSE)</f>
        <v>Exit_model</v>
      </c>
      <c r="F16" s="10">
        <v>350</v>
      </c>
      <c r="G16" s="10" t="s">
        <v>33</v>
      </c>
      <c r="H16" s="79"/>
      <c r="I16" s="38">
        <v>0</v>
      </c>
      <c r="J16" s="29">
        <v>680</v>
      </c>
      <c r="K16" s="39">
        <f t="shared" si="2"/>
        <v>73.14</v>
      </c>
      <c r="L16" s="89">
        <v>17.43</v>
      </c>
      <c r="M16" s="89">
        <v>5.14</v>
      </c>
      <c r="N16" s="89">
        <v>19.63</v>
      </c>
      <c r="O16" s="29">
        <v>457.125</v>
      </c>
      <c r="P16" s="143" t="s">
        <v>323</v>
      </c>
      <c r="Q16" s="4"/>
      <c r="Y16" s="4">
        <f t="shared" si="9"/>
        <v>12</v>
      </c>
      <c r="Z16" s="10" t="str">
        <f t="shared" si="8"/>
        <v>For_prod_12</v>
      </c>
      <c r="AA16" s="10"/>
      <c r="AB16" s="113" t="e">
        <f>VLOOKUP(AA16,Other_tabels!$E$5:$G$131,2,FALSE)</f>
        <v>#N/A</v>
      </c>
      <c r="AC16" s="113" t="e">
        <f>VLOOKUP(AA16,Other_tabels!$E$5:$G$131,3,FALSE)</f>
        <v>#N/A</v>
      </c>
      <c r="AD16" s="10"/>
      <c r="AE16" s="10"/>
      <c r="AF16" s="10"/>
      <c r="AI16" s="206">
        <v>12</v>
      </c>
      <c r="AJ16" s="10" t="s">
        <v>279</v>
      </c>
      <c r="AK16" s="10" t="s">
        <v>550</v>
      </c>
      <c r="AL16" s="113" t="str">
        <f>VLOOKUP(AK16,Other_tabels!$E$5:$G$225,2,FALSE)</f>
        <v>Livestock_manure_conv</v>
      </c>
      <c r="AM16" s="113" t="str">
        <f>VLOOKUP(AK16,Other_tabels!$E$5:$G$225,3,FALSE)</f>
        <v>Field_application</v>
      </c>
      <c r="AN16" s="10">
        <v>330</v>
      </c>
      <c r="AO16" s="10" t="s">
        <v>33</v>
      </c>
      <c r="AQ16" s="10">
        <v>80</v>
      </c>
      <c r="AR16" s="10" t="s">
        <v>292</v>
      </c>
      <c r="AT16" s="10">
        <v>17.96</v>
      </c>
      <c r="AU16" s="10">
        <v>0.45</v>
      </c>
      <c r="AV16">
        <v>3</v>
      </c>
      <c r="AX16" s="10" t="s">
        <v>1212</v>
      </c>
      <c r="AY16" s="166" t="s">
        <v>522</v>
      </c>
      <c r="AZ16" s="10"/>
      <c r="BA16" s="128">
        <v>15.5</v>
      </c>
      <c r="BB16" s="126" t="s">
        <v>523</v>
      </c>
      <c r="BC16" s="10"/>
      <c r="BD16" s="128">
        <v>15.5</v>
      </c>
      <c r="BE16" s="126" t="s">
        <v>522</v>
      </c>
      <c r="BF16" s="10"/>
      <c r="BG16" s="148">
        <v>15.5</v>
      </c>
      <c r="BH16" s="126" t="s">
        <v>521</v>
      </c>
      <c r="BI16" s="10"/>
      <c r="BJ16" s="128">
        <v>15.5</v>
      </c>
      <c r="BK16" s="126"/>
      <c r="BL16" s="10"/>
      <c r="BM16" s="128"/>
      <c r="BN16" s="126" t="s">
        <v>267</v>
      </c>
      <c r="BO16" s="10"/>
      <c r="BP16" s="128"/>
      <c r="BQ16" s="129">
        <v>0</v>
      </c>
      <c r="BR16" s="89">
        <v>0</v>
      </c>
      <c r="BS16" s="159">
        <v>0</v>
      </c>
      <c r="BT16" s="129">
        <v>0</v>
      </c>
      <c r="BU16" s="89">
        <v>0</v>
      </c>
      <c r="BV16" s="159">
        <v>2</v>
      </c>
      <c r="BW16" s="129">
        <v>0</v>
      </c>
      <c r="BX16" s="89">
        <v>0</v>
      </c>
      <c r="BY16" s="159">
        <v>8</v>
      </c>
      <c r="BZ16" s="129">
        <v>0</v>
      </c>
      <c r="CA16" s="89">
        <v>0</v>
      </c>
      <c r="CB16" s="159">
        <v>15</v>
      </c>
      <c r="CC16" s="126">
        <v>0</v>
      </c>
      <c r="CD16" s="10">
        <v>0</v>
      </c>
      <c r="CE16" s="128">
        <v>0</v>
      </c>
      <c r="CF16" s="126">
        <v>0</v>
      </c>
      <c r="CG16" s="10">
        <v>0</v>
      </c>
      <c r="CH16" s="128">
        <v>0</v>
      </c>
      <c r="CI16" s="126">
        <v>0</v>
      </c>
      <c r="CJ16" s="10">
        <v>0</v>
      </c>
      <c r="CK16" s="128">
        <v>0</v>
      </c>
      <c r="CL16" s="126">
        <v>0</v>
      </c>
      <c r="CM16" s="10">
        <v>0</v>
      </c>
      <c r="CN16" s="128">
        <v>0</v>
      </c>
      <c r="CO16" s="126">
        <v>0</v>
      </c>
      <c r="CP16" s="10">
        <v>0</v>
      </c>
      <c r="CQ16" s="128">
        <v>0</v>
      </c>
      <c r="CS16" s="179" t="str">
        <f t="shared" si="0"/>
        <v>Soer_dybstroelse_conv</v>
      </c>
      <c r="CT16" s="85" t="str">
        <f t="shared" si="1"/>
        <v>Sows_deep_litter_conv</v>
      </c>
      <c r="CV16" s="126"/>
      <c r="CW16" s="127"/>
      <c r="CX16" s="128"/>
      <c r="CY16" s="126"/>
      <c r="CZ16" s="10"/>
      <c r="DA16" s="128"/>
      <c r="DB16" s="129">
        <v>0</v>
      </c>
      <c r="DC16" s="138">
        <v>1</v>
      </c>
      <c r="DD16" s="89">
        <f t="shared" si="4"/>
        <v>4</v>
      </c>
      <c r="DE16" s="89">
        <v>6.5</v>
      </c>
      <c r="DF16" s="128">
        <v>0</v>
      </c>
      <c r="DG16" s="126">
        <v>0</v>
      </c>
      <c r="DH16" s="128">
        <v>0</v>
      </c>
      <c r="DI16" s="126">
        <v>0</v>
      </c>
      <c r="DJ16" s="148">
        <v>0</v>
      </c>
      <c r="DK16" s="10" t="s">
        <v>517</v>
      </c>
      <c r="DL16" s="143" t="s">
        <v>1221</v>
      </c>
    </row>
    <row r="17" spans="1:116" x14ac:dyDescent="0.3">
      <c r="A17" s="206">
        <f t="shared" si="5"/>
        <v>13</v>
      </c>
      <c r="B17" s="10" t="s">
        <v>320</v>
      </c>
      <c r="C17" s="10" t="s">
        <v>322</v>
      </c>
      <c r="D17" s="113" t="str">
        <f>VLOOKUP(C17,Other_tabels!$E$5:$G$225,2,FALSE)</f>
        <v>Dead_meat</v>
      </c>
      <c r="E17" s="113" t="str">
        <f>VLOOKUP(C17,Other_tabels!$E$5:$G$225,3,FALSE)</f>
        <v>Exit_model</v>
      </c>
      <c r="F17" s="10">
        <v>350</v>
      </c>
      <c r="G17" s="10" t="s">
        <v>33</v>
      </c>
      <c r="H17" s="79"/>
      <c r="I17" s="38">
        <v>0</v>
      </c>
      <c r="J17" s="29">
        <v>680</v>
      </c>
      <c r="K17" s="39">
        <f t="shared" si="2"/>
        <v>73.14</v>
      </c>
      <c r="L17" s="89">
        <v>17.43</v>
      </c>
      <c r="M17" s="89">
        <v>5.14</v>
      </c>
      <c r="N17" s="89">
        <v>19.63</v>
      </c>
      <c r="O17" s="29">
        <v>457.125</v>
      </c>
      <c r="P17" s="143" t="s">
        <v>323</v>
      </c>
      <c r="Q17" s="4"/>
      <c r="Y17" s="4">
        <f t="shared" si="9"/>
        <v>13</v>
      </c>
      <c r="Z17" s="10" t="str">
        <f t="shared" si="8"/>
        <v>For_prod_13</v>
      </c>
      <c r="AA17" s="10"/>
      <c r="AB17" s="113" t="e">
        <f>VLOOKUP(AA17,Other_tabels!$E$5:$G$131,2,FALSE)</f>
        <v>#N/A</v>
      </c>
      <c r="AC17" s="113" t="e">
        <f>VLOOKUP(AA17,Other_tabels!$E$5:$G$131,3,FALSE)</f>
        <v>#N/A</v>
      </c>
      <c r="AD17" s="10"/>
      <c r="AE17" s="10"/>
      <c r="AF17" s="10"/>
      <c r="AI17" s="206">
        <v>13</v>
      </c>
      <c r="AJ17" s="10" t="s">
        <v>280</v>
      </c>
      <c r="AK17" s="10" t="s">
        <v>249</v>
      </c>
      <c r="AL17" s="113" t="str">
        <f>VLOOKUP(AK17,Other_tabels!$E$5:$G$225,2,FALSE)</f>
        <v>Livestock_manure_conv</v>
      </c>
      <c r="AM17" s="113" t="str">
        <f>VLOOKUP(AK17,Other_tabels!$E$5:$G$225,3,FALSE)</f>
        <v>Field_application</v>
      </c>
      <c r="AN17" s="10">
        <v>55</v>
      </c>
      <c r="AO17" s="10" t="s">
        <v>33</v>
      </c>
      <c r="AQ17" s="10">
        <v>80</v>
      </c>
      <c r="AR17" s="10" t="s">
        <v>292</v>
      </c>
      <c r="AT17" s="10">
        <v>9.32</v>
      </c>
      <c r="AU17" s="10">
        <v>0.45</v>
      </c>
      <c r="AV17">
        <v>1</v>
      </c>
      <c r="AX17" s="10" t="s">
        <v>1212</v>
      </c>
      <c r="AY17" s="166" t="s">
        <v>522</v>
      </c>
      <c r="AZ17" s="10"/>
      <c r="BA17" s="128"/>
      <c r="BB17" s="126" t="s">
        <v>523</v>
      </c>
      <c r="BC17" s="10"/>
      <c r="BD17" s="128"/>
      <c r="BE17" s="126" t="s">
        <v>522</v>
      </c>
      <c r="BF17" s="10"/>
      <c r="BG17" s="148"/>
      <c r="BH17" s="126" t="s">
        <v>521</v>
      </c>
      <c r="BI17" s="10"/>
      <c r="BJ17" s="128"/>
      <c r="BK17" s="126"/>
      <c r="BL17" s="10"/>
      <c r="BM17" s="128"/>
      <c r="BN17" s="126" t="s">
        <v>267</v>
      </c>
      <c r="BO17" s="10"/>
      <c r="BP17" s="128"/>
      <c r="BQ17" s="129">
        <v>0</v>
      </c>
      <c r="BR17" s="89">
        <v>0</v>
      </c>
      <c r="BS17" s="159">
        <v>0</v>
      </c>
      <c r="BT17" s="129">
        <v>0</v>
      </c>
      <c r="BU17" s="89">
        <v>0</v>
      </c>
      <c r="BV17" s="159">
        <v>0</v>
      </c>
      <c r="BW17" s="129">
        <v>0</v>
      </c>
      <c r="BX17" s="89">
        <v>0</v>
      </c>
      <c r="BY17" s="159">
        <v>0</v>
      </c>
      <c r="BZ17" s="129">
        <v>0</v>
      </c>
      <c r="CA17" s="89">
        <v>0</v>
      </c>
      <c r="CB17" s="159">
        <v>14.26</v>
      </c>
      <c r="CC17" s="126">
        <v>0</v>
      </c>
      <c r="CD17" s="10">
        <v>0</v>
      </c>
      <c r="CE17" s="128">
        <v>0</v>
      </c>
      <c r="CF17" s="126">
        <v>0</v>
      </c>
      <c r="CG17" s="10">
        <v>0</v>
      </c>
      <c r="CH17" s="128">
        <v>0</v>
      </c>
      <c r="CI17" s="126">
        <v>0</v>
      </c>
      <c r="CJ17" s="10">
        <v>0</v>
      </c>
      <c r="CK17" s="128">
        <v>0</v>
      </c>
      <c r="CL17" s="126">
        <v>0</v>
      </c>
      <c r="CM17" s="10">
        <v>0</v>
      </c>
      <c r="CN17" s="128">
        <v>0</v>
      </c>
      <c r="CO17" s="126">
        <v>0</v>
      </c>
      <c r="CP17" s="10">
        <v>0</v>
      </c>
      <c r="CQ17" s="128">
        <v>0</v>
      </c>
      <c r="CS17" s="179" t="str">
        <f t="shared" si="0"/>
        <v>Soer_gylle_dybstroelse_og_gulv_conv</v>
      </c>
      <c r="CT17" s="85" t="str">
        <f t="shared" si="1"/>
        <v>Pig_slurry_conv</v>
      </c>
      <c r="CV17" s="126"/>
      <c r="CW17" s="127"/>
      <c r="CX17" s="128"/>
      <c r="CY17" s="126"/>
      <c r="CZ17" s="10"/>
      <c r="DA17" s="128"/>
      <c r="DB17" s="129">
        <v>0</v>
      </c>
      <c r="DC17" s="138">
        <v>0.47499999999999998</v>
      </c>
      <c r="DD17" s="89">
        <f t="shared" si="4"/>
        <v>1.9</v>
      </c>
      <c r="DE17" s="89">
        <v>2.1</v>
      </c>
      <c r="DF17" s="128">
        <v>0</v>
      </c>
      <c r="DG17" s="126">
        <v>0</v>
      </c>
      <c r="DH17" s="128">
        <v>0</v>
      </c>
      <c r="DI17" s="126">
        <v>0</v>
      </c>
      <c r="DJ17" s="148">
        <v>0</v>
      </c>
      <c r="DK17" s="10" t="s">
        <v>517</v>
      </c>
      <c r="DL17" s="145"/>
    </row>
    <row r="18" spans="1:116" x14ac:dyDescent="0.3">
      <c r="A18" s="206">
        <f t="shared" si="5"/>
        <v>14</v>
      </c>
      <c r="B18" s="10" t="s">
        <v>411</v>
      </c>
      <c r="C18" s="10" t="s">
        <v>214</v>
      </c>
      <c r="D18" s="113" t="str">
        <f>VLOOKUP(C18,Other_tabels!$E$5:$G$225,2,FALSE)</f>
        <v>Dead_meat</v>
      </c>
      <c r="E18" s="113" t="str">
        <f>VLOOKUP(C18,Other_tabels!$E$5:$G$225,3,FALSE)</f>
        <v>Exit_model</v>
      </c>
      <c r="F18" s="10">
        <v>370</v>
      </c>
      <c r="G18" s="10" t="s">
        <v>33</v>
      </c>
      <c r="H18" s="79"/>
      <c r="I18" s="38">
        <v>0</v>
      </c>
      <c r="J18" s="29">
        <v>640</v>
      </c>
      <c r="K18" s="39">
        <f t="shared" si="2"/>
        <v>69.459199999999996</v>
      </c>
      <c r="L18" s="89">
        <v>16.22</v>
      </c>
      <c r="M18" s="89">
        <v>5.95</v>
      </c>
      <c r="N18" s="89">
        <v>27.17</v>
      </c>
      <c r="O18" s="29">
        <v>434.12</v>
      </c>
      <c r="P18" s="143" t="s">
        <v>413</v>
      </c>
      <c r="Q18" s="4"/>
      <c r="Y18" s="4">
        <f t="shared" si="9"/>
        <v>14</v>
      </c>
      <c r="Z18" s="10" t="str">
        <f t="shared" si="8"/>
        <v>For_prod_14</v>
      </c>
      <c r="AA18" s="10"/>
      <c r="AB18" s="113" t="e">
        <f>VLOOKUP(AA18,Other_tabels!$E$5:$G$131,2,FALSE)</f>
        <v>#N/A</v>
      </c>
      <c r="AC18" s="113" t="e">
        <f>VLOOKUP(AA18,Other_tabels!$E$5:$G$131,3,FALSE)</f>
        <v>#N/A</v>
      </c>
      <c r="AD18" s="10"/>
      <c r="AE18" s="10"/>
      <c r="AF18" s="10"/>
      <c r="AI18" s="206">
        <v>14</v>
      </c>
      <c r="AJ18" s="10" t="s">
        <v>281</v>
      </c>
      <c r="AK18" s="10" t="s">
        <v>252</v>
      </c>
      <c r="AL18" s="113" t="str">
        <f>VLOOKUP(AK18,Other_tabels!$E$5:$G$225,2,FALSE)</f>
        <v>Dung_field_conv</v>
      </c>
      <c r="AM18" s="113" t="str">
        <f>VLOOKUP(AK18,Other_tabels!$E$5:$G$225,3,FALSE)</f>
        <v>Field_application</v>
      </c>
      <c r="AN18" s="10">
        <v>77</v>
      </c>
      <c r="AO18" s="10" t="s">
        <v>33</v>
      </c>
      <c r="AQ18" s="10">
        <v>80</v>
      </c>
      <c r="AR18" s="10" t="s">
        <v>293</v>
      </c>
      <c r="AT18" s="10">
        <v>1</v>
      </c>
      <c r="AU18" s="10">
        <v>0.45</v>
      </c>
      <c r="AV18">
        <v>2</v>
      </c>
      <c r="AX18" s="10" t="s">
        <v>1212</v>
      </c>
      <c r="AY18" s="166" t="s">
        <v>522</v>
      </c>
      <c r="AZ18" s="10"/>
      <c r="BA18" s="128"/>
      <c r="BB18" s="126" t="s">
        <v>523</v>
      </c>
      <c r="BC18" s="10"/>
      <c r="BD18" s="128"/>
      <c r="BE18" s="126" t="s">
        <v>522</v>
      </c>
      <c r="BF18" s="10"/>
      <c r="BG18" s="148"/>
      <c r="BH18" s="126" t="s">
        <v>521</v>
      </c>
      <c r="BI18" s="10"/>
      <c r="BJ18" s="128"/>
      <c r="BK18" s="126"/>
      <c r="BL18" s="10"/>
      <c r="BM18" s="128"/>
      <c r="BN18" s="126" t="s">
        <v>267</v>
      </c>
      <c r="BO18" s="10"/>
      <c r="BP18" s="128"/>
      <c r="BQ18" s="129">
        <v>0</v>
      </c>
      <c r="BR18" s="89">
        <v>0</v>
      </c>
      <c r="BS18" s="159">
        <v>0</v>
      </c>
      <c r="BT18" s="129">
        <v>0</v>
      </c>
      <c r="BU18" s="89">
        <v>0</v>
      </c>
      <c r="BV18" s="159">
        <v>1.5</v>
      </c>
      <c r="BW18" s="129">
        <v>0</v>
      </c>
      <c r="BX18" s="89">
        <v>0</v>
      </c>
      <c r="BY18" s="159">
        <v>7.5</v>
      </c>
      <c r="BZ18" s="129">
        <v>0</v>
      </c>
      <c r="CA18" s="89">
        <v>0</v>
      </c>
      <c r="CB18" s="159">
        <v>7</v>
      </c>
      <c r="CC18" s="126">
        <v>0</v>
      </c>
      <c r="CD18" s="10">
        <v>0</v>
      </c>
      <c r="CE18" s="128">
        <v>0</v>
      </c>
      <c r="CF18" s="126">
        <v>0</v>
      </c>
      <c r="CG18" s="10">
        <v>0</v>
      </c>
      <c r="CH18" s="128">
        <v>0</v>
      </c>
      <c r="CI18" s="126">
        <v>0</v>
      </c>
      <c r="CJ18" s="10">
        <v>0</v>
      </c>
      <c r="CK18" s="128">
        <v>0</v>
      </c>
      <c r="CL18" s="126">
        <v>0</v>
      </c>
      <c r="CM18" s="10">
        <v>0</v>
      </c>
      <c r="CN18" s="128">
        <v>0</v>
      </c>
      <c r="CO18" s="126">
        <v>0</v>
      </c>
      <c r="CP18" s="10">
        <v>0</v>
      </c>
      <c r="CQ18" s="128">
        <v>0</v>
      </c>
      <c r="CS18" s="179" t="str">
        <f t="shared" si="0"/>
        <v>Soer_godning_afsat_på_mark_conv</v>
      </c>
      <c r="CT18" s="85" t="str">
        <f t="shared" si="1"/>
        <v>Pig_dung_urine_field_conv</v>
      </c>
      <c r="CV18" s="126"/>
      <c r="CW18" s="127"/>
      <c r="CX18" s="128"/>
      <c r="CY18" s="126"/>
      <c r="CZ18" s="10"/>
      <c r="DA18" s="128"/>
      <c r="DB18" s="129"/>
      <c r="DC18" s="138"/>
      <c r="DD18" s="89"/>
      <c r="DE18" s="89"/>
      <c r="DF18" s="128"/>
      <c r="DG18" s="126"/>
      <c r="DH18" s="128"/>
      <c r="DI18" s="126"/>
      <c r="DJ18" s="148"/>
      <c r="DK18" s="10" t="s">
        <v>517</v>
      </c>
      <c r="DL18" s="143"/>
    </row>
    <row r="19" spans="1:116" x14ac:dyDescent="0.3">
      <c r="A19" s="206">
        <f t="shared" si="5"/>
        <v>15</v>
      </c>
      <c r="B19" s="10" t="s">
        <v>412</v>
      </c>
      <c r="C19" s="10" t="s">
        <v>322</v>
      </c>
      <c r="D19" s="113" t="str">
        <f>VLOOKUP(C19,Other_tabels!$E$5:$G$225,2,FALSE)</f>
        <v>Dead_meat</v>
      </c>
      <c r="E19" s="113" t="str">
        <f>VLOOKUP(C19,Other_tabels!$E$5:$G$225,3,FALSE)</f>
        <v>Exit_model</v>
      </c>
      <c r="F19" s="10">
        <v>370</v>
      </c>
      <c r="G19" s="10" t="s">
        <v>33</v>
      </c>
      <c r="H19" s="79"/>
      <c r="I19" s="38">
        <v>0</v>
      </c>
      <c r="J19" s="29">
        <v>640</v>
      </c>
      <c r="K19" s="39">
        <f t="shared" si="2"/>
        <v>69.459199999999996</v>
      </c>
      <c r="L19" s="89">
        <v>16.22</v>
      </c>
      <c r="M19" s="89">
        <v>5.95</v>
      </c>
      <c r="N19" s="89">
        <v>27.17</v>
      </c>
      <c r="O19" s="29">
        <v>434.12</v>
      </c>
      <c r="P19" s="143" t="s">
        <v>413</v>
      </c>
      <c r="Q19" s="4"/>
      <c r="Y19" s="4">
        <f t="shared" si="9"/>
        <v>15</v>
      </c>
      <c r="Z19" s="10" t="str">
        <f t="shared" si="8"/>
        <v>For_prod_15</v>
      </c>
      <c r="AA19" s="10"/>
      <c r="AB19" s="113" t="e">
        <f>VLOOKUP(AA19,Other_tabels!$E$5:$G$131,2,FALSE)</f>
        <v>#N/A</v>
      </c>
      <c r="AC19" s="113" t="e">
        <f>VLOOKUP(AA19,Other_tabels!$E$5:$G$131,3,FALSE)</f>
        <v>#N/A</v>
      </c>
      <c r="AD19" s="10"/>
      <c r="AE19" s="10"/>
      <c r="AF19" s="10"/>
      <c r="AI19" s="206">
        <v>15</v>
      </c>
      <c r="AJ19" s="10" t="s">
        <v>282</v>
      </c>
      <c r="AK19" s="10" t="s">
        <v>244</v>
      </c>
      <c r="AL19" s="113" t="str">
        <f>VLOOKUP(AK19,Other_tabels!$E$5:$G$225,2,FALSE)</f>
        <v>Livestock_manure_conv</v>
      </c>
      <c r="AM19" s="113" t="str">
        <f>VLOOKUP(AK19,Other_tabels!$E$5:$G$225,3,FALSE)</f>
        <v>Field_application</v>
      </c>
      <c r="AN19" s="10">
        <v>80</v>
      </c>
      <c r="AO19" s="10" t="s">
        <v>33</v>
      </c>
      <c r="AQ19" s="10">
        <v>80</v>
      </c>
      <c r="AR19" s="10" t="s">
        <v>292</v>
      </c>
      <c r="AT19" s="10">
        <v>6.61</v>
      </c>
      <c r="AU19" s="10">
        <v>0.24</v>
      </c>
      <c r="AV19">
        <v>1</v>
      </c>
      <c r="AX19" s="10" t="s">
        <v>1212</v>
      </c>
      <c r="AY19" s="166" t="s">
        <v>522</v>
      </c>
      <c r="AZ19" s="10"/>
      <c r="BA19" s="128"/>
      <c r="BB19" s="126" t="s">
        <v>523</v>
      </c>
      <c r="BC19" s="10"/>
      <c r="BD19" s="128"/>
      <c r="BE19" s="126" t="s">
        <v>522</v>
      </c>
      <c r="BF19" s="10"/>
      <c r="BG19" s="148"/>
      <c r="BH19" s="126" t="s">
        <v>521</v>
      </c>
      <c r="BI19" s="10"/>
      <c r="BJ19" s="128"/>
      <c r="BK19" s="126"/>
      <c r="BL19" s="10"/>
      <c r="BM19" s="128"/>
      <c r="BN19" s="126" t="s">
        <v>267</v>
      </c>
      <c r="BO19" s="10"/>
      <c r="BP19" s="128"/>
      <c r="BQ19" s="129">
        <v>0</v>
      </c>
      <c r="BR19" s="89">
        <v>0</v>
      </c>
      <c r="BS19" s="159">
        <v>0</v>
      </c>
      <c r="BT19" s="129">
        <v>0</v>
      </c>
      <c r="BU19" s="89">
        <v>0</v>
      </c>
      <c r="BV19" s="159">
        <v>0</v>
      </c>
      <c r="BW19" s="129">
        <v>0</v>
      </c>
      <c r="BX19" s="89">
        <v>0</v>
      </c>
      <c r="BY19" s="159">
        <v>0</v>
      </c>
      <c r="BZ19" s="129">
        <v>0</v>
      </c>
      <c r="CA19" s="89">
        <v>0</v>
      </c>
      <c r="CB19" s="159">
        <v>12</v>
      </c>
      <c r="CC19" s="126">
        <v>0</v>
      </c>
      <c r="CD19" s="10">
        <v>0</v>
      </c>
      <c r="CE19" s="128">
        <v>0</v>
      </c>
      <c r="CF19" s="126">
        <v>0</v>
      </c>
      <c r="CG19" s="10">
        <v>0</v>
      </c>
      <c r="CH19" s="128">
        <v>0</v>
      </c>
      <c r="CI19" s="126">
        <v>0</v>
      </c>
      <c r="CJ19" s="10">
        <v>0</v>
      </c>
      <c r="CK19" s="128">
        <v>0</v>
      </c>
      <c r="CL19" s="126">
        <v>0</v>
      </c>
      <c r="CM19" s="10">
        <v>0</v>
      </c>
      <c r="CN19" s="128">
        <v>0</v>
      </c>
      <c r="CO19" s="126">
        <v>0</v>
      </c>
      <c r="CP19" s="10">
        <v>0</v>
      </c>
      <c r="CQ19" s="128">
        <v>0</v>
      </c>
      <c r="CS19" s="179" t="str">
        <f t="shared" si="0"/>
        <v>Malkekvaeg_gylle_sengestald_fast_gulv_conv</v>
      </c>
      <c r="CT19" s="85" t="str">
        <f t="shared" si="1"/>
        <v>Cattle_slurry_conv</v>
      </c>
      <c r="CV19" s="126"/>
      <c r="CW19" s="127"/>
      <c r="CX19" s="128"/>
      <c r="CY19" s="126"/>
      <c r="CZ19" s="10"/>
      <c r="DA19" s="128"/>
      <c r="DB19" s="129">
        <v>0</v>
      </c>
      <c r="DC19" s="138">
        <v>0.49</v>
      </c>
      <c r="DD19" s="89">
        <f t="shared" si="4"/>
        <v>1.96</v>
      </c>
      <c r="DE19" s="89">
        <v>2</v>
      </c>
      <c r="DF19" s="128">
        <v>0</v>
      </c>
      <c r="DG19" s="126">
        <v>0</v>
      </c>
      <c r="DH19" s="128">
        <v>0</v>
      </c>
      <c r="DI19" s="126">
        <v>0</v>
      </c>
      <c r="DJ19" s="148">
        <v>0</v>
      </c>
      <c r="DK19" s="10" t="s">
        <v>517</v>
      </c>
      <c r="DL19" s="143"/>
    </row>
    <row r="20" spans="1:116" x14ac:dyDescent="0.3">
      <c r="A20" s="206">
        <f t="shared" si="5"/>
        <v>16</v>
      </c>
      <c r="B20" s="10" t="s">
        <v>414</v>
      </c>
      <c r="C20" s="10" t="s">
        <v>214</v>
      </c>
      <c r="D20" s="113" t="str">
        <f>VLOOKUP(C20,Other_tabels!$E$5:$G$225,2,FALSE)</f>
        <v>Dead_meat</v>
      </c>
      <c r="E20" s="113" t="str">
        <f>VLOOKUP(C20,Other_tabels!$E$5:$G$225,3,FALSE)</f>
        <v>Exit_model</v>
      </c>
      <c r="F20" s="10">
        <v>370</v>
      </c>
      <c r="G20" s="10" t="s">
        <v>33</v>
      </c>
      <c r="H20" s="79"/>
      <c r="I20" s="38">
        <v>0</v>
      </c>
      <c r="J20" s="29">
        <v>640</v>
      </c>
      <c r="K20" s="89">
        <v>79.87</v>
      </c>
      <c r="L20" s="89">
        <v>13.24</v>
      </c>
      <c r="M20" s="89">
        <v>5.95</v>
      </c>
      <c r="N20" s="89">
        <v>27.17</v>
      </c>
      <c r="O20" s="29"/>
      <c r="P20" s="143" t="s">
        <v>416</v>
      </c>
      <c r="Q20" s="4"/>
      <c r="Y20" s="4">
        <f t="shared" si="9"/>
        <v>16</v>
      </c>
      <c r="Z20" s="10" t="str">
        <f t="shared" si="8"/>
        <v>For_prod_16</v>
      </c>
      <c r="AA20" s="10"/>
      <c r="AB20" s="113" t="e">
        <f>VLOOKUP(AA20,Other_tabels!$E$5:$G$131,2,FALSE)</f>
        <v>#N/A</v>
      </c>
      <c r="AC20" s="113" t="e">
        <f>VLOOKUP(AA20,Other_tabels!$E$5:$G$131,3,FALSE)</f>
        <v>#N/A</v>
      </c>
      <c r="AD20" s="10"/>
      <c r="AE20" s="10"/>
      <c r="AF20" s="10"/>
      <c r="AI20" s="206">
        <v>16</v>
      </c>
      <c r="AJ20" s="10" t="s">
        <v>283</v>
      </c>
      <c r="AK20" s="10" t="s">
        <v>244</v>
      </c>
      <c r="AL20" s="113" t="str">
        <f>VLOOKUP(AK20,Other_tabels!$E$5:$G$225,2,FALSE)</f>
        <v>Livestock_manure_conv</v>
      </c>
      <c r="AM20" s="113" t="str">
        <f>VLOOKUP(AK20,Other_tabels!$E$5:$G$225,3,FALSE)</f>
        <v>Field_application</v>
      </c>
      <c r="AN20" s="10">
        <v>80</v>
      </c>
      <c r="AO20" s="10" t="s">
        <v>33</v>
      </c>
      <c r="AQ20" s="10">
        <v>80</v>
      </c>
      <c r="AR20" s="10" t="s">
        <v>292</v>
      </c>
      <c r="AT20" s="10">
        <v>6.61</v>
      </c>
      <c r="AU20" s="10">
        <v>0.24</v>
      </c>
      <c r="AV20">
        <v>1</v>
      </c>
      <c r="AX20" s="10" t="s">
        <v>1212</v>
      </c>
      <c r="AY20" s="166" t="s">
        <v>522</v>
      </c>
      <c r="AZ20" s="10"/>
      <c r="BA20" s="128"/>
      <c r="BB20" s="126" t="s">
        <v>523</v>
      </c>
      <c r="BC20" s="10"/>
      <c r="BD20" s="128"/>
      <c r="BE20" s="126" t="s">
        <v>522</v>
      </c>
      <c r="BF20" s="10"/>
      <c r="BG20" s="148"/>
      <c r="BH20" s="126" t="s">
        <v>521</v>
      </c>
      <c r="BI20" s="10"/>
      <c r="BJ20" s="128"/>
      <c r="BK20" s="126"/>
      <c r="BL20" s="10"/>
      <c r="BM20" s="128"/>
      <c r="BN20" s="126" t="s">
        <v>267</v>
      </c>
      <c r="BO20" s="10"/>
      <c r="BP20" s="128"/>
      <c r="BQ20" s="129">
        <v>0</v>
      </c>
      <c r="BR20" s="89">
        <v>0</v>
      </c>
      <c r="BS20" s="159">
        <v>0</v>
      </c>
      <c r="BT20" s="129">
        <v>0</v>
      </c>
      <c r="BU20" s="89">
        <v>0</v>
      </c>
      <c r="BV20" s="159">
        <v>0</v>
      </c>
      <c r="BW20" s="129">
        <v>0</v>
      </c>
      <c r="BX20" s="89">
        <v>0</v>
      </c>
      <c r="BY20" s="159">
        <v>0</v>
      </c>
      <c r="BZ20" s="129">
        <v>0</v>
      </c>
      <c r="CA20" s="89">
        <v>0</v>
      </c>
      <c r="CB20" s="159">
        <v>6.24</v>
      </c>
      <c r="CC20" s="126">
        <v>0</v>
      </c>
      <c r="CD20" s="10">
        <v>0</v>
      </c>
      <c r="CE20" s="128">
        <v>0</v>
      </c>
      <c r="CF20" s="126">
        <v>0</v>
      </c>
      <c r="CG20" s="10">
        <v>0</v>
      </c>
      <c r="CH20" s="128">
        <v>0</v>
      </c>
      <c r="CI20" s="126">
        <v>0</v>
      </c>
      <c r="CJ20" s="10">
        <v>0</v>
      </c>
      <c r="CK20" s="128">
        <v>0</v>
      </c>
      <c r="CL20" s="126">
        <v>0</v>
      </c>
      <c r="CM20" s="10">
        <v>0</v>
      </c>
      <c r="CN20" s="128">
        <v>0</v>
      </c>
      <c r="CO20" s="126">
        <v>0</v>
      </c>
      <c r="CP20" s="10">
        <v>0</v>
      </c>
      <c r="CQ20" s="128">
        <v>0</v>
      </c>
      <c r="CS20" s="179" t="str">
        <f t="shared" si="0"/>
        <v>Malkekvaeg_gylle_sengestald_draenet_conv</v>
      </c>
      <c r="CT20" s="85" t="str">
        <f t="shared" si="1"/>
        <v>Cattle_slurry_conv</v>
      </c>
      <c r="CV20" s="126"/>
      <c r="CW20" s="127"/>
      <c r="CX20" s="128"/>
      <c r="CY20" s="126"/>
      <c r="CZ20" s="10"/>
      <c r="DA20" s="128"/>
      <c r="DB20" s="129">
        <v>0</v>
      </c>
      <c r="DC20" s="138">
        <v>0.49</v>
      </c>
      <c r="DD20" s="89">
        <f t="shared" si="4"/>
        <v>1.96</v>
      </c>
      <c r="DE20" s="89">
        <v>2</v>
      </c>
      <c r="DF20" s="128">
        <v>0</v>
      </c>
      <c r="DG20" s="126">
        <v>0</v>
      </c>
      <c r="DH20" s="128">
        <v>0</v>
      </c>
      <c r="DI20" s="126">
        <v>0</v>
      </c>
      <c r="DJ20" s="148">
        <v>0</v>
      </c>
      <c r="DK20" s="10" t="s">
        <v>517</v>
      </c>
      <c r="DL20" s="143"/>
    </row>
    <row r="21" spans="1:116" x14ac:dyDescent="0.3">
      <c r="A21" s="206">
        <f t="shared" si="5"/>
        <v>17</v>
      </c>
      <c r="B21" s="10" t="s">
        <v>415</v>
      </c>
      <c r="C21" s="10" t="s">
        <v>322</v>
      </c>
      <c r="D21" s="113" t="str">
        <f>VLOOKUP(C21,Other_tabels!$E$5:$G$225,2,FALSE)</f>
        <v>Dead_meat</v>
      </c>
      <c r="E21" s="113" t="str">
        <f>VLOOKUP(C21,Other_tabels!$E$5:$G$225,3,FALSE)</f>
        <v>Exit_model</v>
      </c>
      <c r="F21" s="10">
        <v>370</v>
      </c>
      <c r="G21" s="10" t="s">
        <v>33</v>
      </c>
      <c r="H21" s="79"/>
      <c r="I21" s="38">
        <v>0</v>
      </c>
      <c r="J21" s="29">
        <v>640</v>
      </c>
      <c r="K21" s="89">
        <v>79.87</v>
      </c>
      <c r="L21" s="89">
        <v>13.24</v>
      </c>
      <c r="M21" s="89">
        <v>5.95</v>
      </c>
      <c r="N21" s="89">
        <v>27.17</v>
      </c>
      <c r="O21" s="29"/>
      <c r="P21" s="143" t="s">
        <v>416</v>
      </c>
      <c r="Q21" s="4"/>
      <c r="Y21" s="4">
        <f t="shared" si="9"/>
        <v>17</v>
      </c>
      <c r="Z21" s="10" t="str">
        <f t="shared" si="8"/>
        <v>For_prod_17</v>
      </c>
      <c r="AA21" s="10"/>
      <c r="AB21" s="113" t="e">
        <f>VLOOKUP(AA21,Other_tabels!$E$5:$G$131,2,FALSE)</f>
        <v>#N/A</v>
      </c>
      <c r="AC21" s="113" t="e">
        <f>VLOOKUP(AA21,Other_tabels!$E$5:$G$131,3,FALSE)</f>
        <v>#N/A</v>
      </c>
      <c r="AD21" s="10"/>
      <c r="AE21" s="10"/>
      <c r="AF21" s="10"/>
      <c r="AI21" s="206">
        <v>17</v>
      </c>
      <c r="AJ21" s="10" t="s">
        <v>291</v>
      </c>
      <c r="AK21" s="10" t="s">
        <v>249</v>
      </c>
      <c r="AL21" s="113" t="str">
        <f>VLOOKUP(AK21,Other_tabels!$E$5:$G$225,2,FALSE)</f>
        <v>Livestock_manure_conv</v>
      </c>
      <c r="AM21" s="113" t="str">
        <f>VLOOKUP(AK21,Other_tabels!$E$5:$G$225,3,FALSE)</f>
        <v>Field_application</v>
      </c>
      <c r="AN21" s="10">
        <v>55</v>
      </c>
      <c r="AO21" s="10" t="s">
        <v>33</v>
      </c>
      <c r="AQ21" s="10">
        <v>80</v>
      </c>
      <c r="AR21" s="10" t="s">
        <v>292</v>
      </c>
      <c r="AT21" s="10">
        <v>9.32</v>
      </c>
      <c r="AU21" s="10">
        <v>0.45</v>
      </c>
      <c r="AV21">
        <v>1</v>
      </c>
      <c r="AX21" s="10" t="s">
        <v>1212</v>
      </c>
      <c r="AY21" s="166" t="s">
        <v>522</v>
      </c>
      <c r="AZ21" s="10"/>
      <c r="BA21" s="128"/>
      <c r="BB21" s="126" t="s">
        <v>523</v>
      </c>
      <c r="BC21" s="10"/>
      <c r="BD21" s="128"/>
      <c r="BE21" s="126" t="s">
        <v>522</v>
      </c>
      <c r="BF21" s="10"/>
      <c r="BG21" s="148"/>
      <c r="BH21" s="126" t="s">
        <v>521</v>
      </c>
      <c r="BI21" s="10"/>
      <c r="BJ21" s="128"/>
      <c r="BK21" s="126"/>
      <c r="BL21" s="10"/>
      <c r="BM21" s="128"/>
      <c r="BN21" s="126" t="s">
        <v>267</v>
      </c>
      <c r="BO21" s="10"/>
      <c r="BP21" s="128"/>
      <c r="BQ21" s="129">
        <v>0</v>
      </c>
      <c r="BR21" s="89">
        <v>0</v>
      </c>
      <c r="BS21" s="159">
        <v>0</v>
      </c>
      <c r="BT21" s="129">
        <v>0</v>
      </c>
      <c r="BU21" s="89">
        <v>0</v>
      </c>
      <c r="BV21" s="159">
        <v>0</v>
      </c>
      <c r="BW21" s="129">
        <v>0</v>
      </c>
      <c r="BX21" s="89">
        <v>0</v>
      </c>
      <c r="BY21" s="159">
        <v>0</v>
      </c>
      <c r="BZ21" s="129">
        <v>0</v>
      </c>
      <c r="CA21" s="89">
        <v>0</v>
      </c>
      <c r="CB21" s="159">
        <v>12</v>
      </c>
      <c r="CC21" s="126">
        <v>0</v>
      </c>
      <c r="CD21" s="10">
        <v>0</v>
      </c>
      <c r="CE21" s="128">
        <v>0</v>
      </c>
      <c r="CF21" s="126">
        <v>0</v>
      </c>
      <c r="CG21" s="10">
        <v>0</v>
      </c>
      <c r="CH21" s="128">
        <v>0</v>
      </c>
      <c r="CI21" s="126">
        <v>0</v>
      </c>
      <c r="CJ21" s="10">
        <v>0</v>
      </c>
      <c r="CK21" s="128">
        <v>0</v>
      </c>
      <c r="CL21" s="126">
        <v>0</v>
      </c>
      <c r="CM21" s="10">
        <v>0</v>
      </c>
      <c r="CN21" s="128">
        <v>0</v>
      </c>
      <c r="CO21" s="126">
        <v>0</v>
      </c>
      <c r="CP21" s="10">
        <v>0</v>
      </c>
      <c r="CQ21" s="128">
        <v>0</v>
      </c>
      <c r="CS21" s="179" t="str">
        <f t="shared" si="0"/>
        <v>Soer_gylle_dybstroelse_spaltegulv_conv</v>
      </c>
      <c r="CT21" s="85" t="str">
        <f t="shared" si="1"/>
        <v>Pig_slurry_conv</v>
      </c>
      <c r="CV21" s="126"/>
      <c r="CW21" s="127"/>
      <c r="CX21" s="128"/>
      <c r="CY21" s="126"/>
      <c r="CZ21" s="10"/>
      <c r="DA21" s="128"/>
      <c r="DB21" s="129">
        <v>0</v>
      </c>
      <c r="DC21" s="138">
        <v>0.47499999999999998</v>
      </c>
      <c r="DD21" s="89">
        <f t="shared" si="4"/>
        <v>1.9</v>
      </c>
      <c r="DE21" s="89">
        <v>2.1</v>
      </c>
      <c r="DF21" s="128">
        <v>0</v>
      </c>
      <c r="DG21" s="126">
        <v>0</v>
      </c>
      <c r="DH21" s="128">
        <v>0</v>
      </c>
      <c r="DI21" s="126">
        <v>0</v>
      </c>
      <c r="DJ21" s="148">
        <v>0</v>
      </c>
      <c r="DK21" s="10" t="s">
        <v>517</v>
      </c>
      <c r="DL21" s="143"/>
    </row>
    <row r="22" spans="1:116" x14ac:dyDescent="0.3">
      <c r="A22" s="206">
        <f t="shared" si="5"/>
        <v>18</v>
      </c>
      <c r="B22" s="10" t="s">
        <v>417</v>
      </c>
      <c r="C22" s="10" t="s">
        <v>214</v>
      </c>
      <c r="D22" s="113" t="str">
        <f>VLOOKUP(C22,Other_tabels!$E$5:$G$225,2,FALSE)</f>
        <v>Dead_meat</v>
      </c>
      <c r="E22" s="113" t="str">
        <f>VLOOKUP(C22,Other_tabels!$E$5:$G$225,3,FALSE)</f>
        <v>Exit_model</v>
      </c>
      <c r="F22" s="10">
        <v>370</v>
      </c>
      <c r="G22" s="10" t="s">
        <v>33</v>
      </c>
      <c r="H22" s="79"/>
      <c r="I22" s="38">
        <v>0</v>
      </c>
      <c r="J22" s="29">
        <v>680</v>
      </c>
      <c r="K22" s="29">
        <v>78.7</v>
      </c>
      <c r="L22" s="89">
        <v>14.86</v>
      </c>
      <c r="M22" s="89">
        <v>5.95</v>
      </c>
      <c r="N22" s="89">
        <v>27.17</v>
      </c>
      <c r="O22" s="29"/>
      <c r="P22" s="143" t="s">
        <v>419</v>
      </c>
      <c r="Q22" s="4"/>
      <c r="Y22" s="4">
        <f t="shared" si="9"/>
        <v>18</v>
      </c>
      <c r="Z22" s="10" t="str">
        <f t="shared" si="8"/>
        <v>For_prod_18</v>
      </c>
      <c r="AA22" s="10"/>
      <c r="AB22" s="113" t="e">
        <f>VLOOKUP(AA22,Other_tabels!$E$5:$G$131,2,FALSE)</f>
        <v>#N/A</v>
      </c>
      <c r="AC22" s="113" t="e">
        <f>VLOOKUP(AA22,Other_tabels!$E$5:$G$131,3,FALSE)</f>
        <v>#N/A</v>
      </c>
      <c r="AD22" s="10"/>
      <c r="AE22" s="10"/>
      <c r="AF22" s="10"/>
      <c r="AI22" s="206">
        <v>18</v>
      </c>
      <c r="AJ22" s="10" t="s">
        <v>284</v>
      </c>
      <c r="AK22" s="10" t="s">
        <v>249</v>
      </c>
      <c r="AL22" s="113" t="str">
        <f>VLOOKUP(AK22,Other_tabels!$E$5:$G$225,2,FALSE)</f>
        <v>Livestock_manure_conv</v>
      </c>
      <c r="AM22" s="113" t="str">
        <f>VLOOKUP(AK22,Other_tabels!$E$5:$G$225,3,FALSE)</f>
        <v>Field_application</v>
      </c>
      <c r="AN22" s="10">
        <v>45</v>
      </c>
      <c r="AO22" s="10" t="s">
        <v>33</v>
      </c>
      <c r="AQ22" s="10">
        <v>80</v>
      </c>
      <c r="AR22" s="10" t="s">
        <v>292</v>
      </c>
      <c r="AT22" s="10">
        <v>9.32</v>
      </c>
      <c r="AU22" s="10">
        <v>0.45</v>
      </c>
      <c r="AV22">
        <v>1</v>
      </c>
      <c r="AX22" s="10" t="s">
        <v>1212</v>
      </c>
      <c r="AY22" s="166" t="s">
        <v>522</v>
      </c>
      <c r="AZ22" s="10"/>
      <c r="BA22" s="128"/>
      <c r="BB22" s="126" t="s">
        <v>523</v>
      </c>
      <c r="BC22" s="10"/>
      <c r="BD22" s="128"/>
      <c r="BE22" s="126" t="s">
        <v>522</v>
      </c>
      <c r="BF22" s="10"/>
      <c r="BG22" s="148"/>
      <c r="BH22" s="126" t="s">
        <v>521</v>
      </c>
      <c r="BI22" s="10"/>
      <c r="BJ22" s="128"/>
      <c r="BK22" s="126"/>
      <c r="BL22" s="10"/>
      <c r="BM22" s="128"/>
      <c r="BN22" s="126" t="s">
        <v>267</v>
      </c>
      <c r="BO22" s="10"/>
      <c r="BP22" s="128"/>
      <c r="BQ22" s="129">
        <v>0</v>
      </c>
      <c r="BR22" s="89">
        <v>0</v>
      </c>
      <c r="BS22" s="159">
        <v>0</v>
      </c>
      <c r="BT22" s="129">
        <v>0</v>
      </c>
      <c r="BU22" s="89">
        <v>0</v>
      </c>
      <c r="BV22" s="159">
        <v>0</v>
      </c>
      <c r="BW22" s="129">
        <v>0</v>
      </c>
      <c r="BX22" s="89">
        <v>0</v>
      </c>
      <c r="BY22" s="159">
        <v>0</v>
      </c>
      <c r="BZ22" s="129">
        <v>0</v>
      </c>
      <c r="CA22" s="89">
        <v>0</v>
      </c>
      <c r="CB22" s="159">
        <v>9.75</v>
      </c>
      <c r="CC22" s="126">
        <v>0</v>
      </c>
      <c r="CD22" s="10">
        <v>0</v>
      </c>
      <c r="CE22" s="128">
        <v>0</v>
      </c>
      <c r="CF22" s="126">
        <v>0</v>
      </c>
      <c r="CG22" s="10">
        <v>0</v>
      </c>
      <c r="CH22" s="128">
        <v>0</v>
      </c>
      <c r="CI22" s="126">
        <v>0</v>
      </c>
      <c r="CJ22" s="10">
        <v>0</v>
      </c>
      <c r="CK22" s="128">
        <v>0</v>
      </c>
      <c r="CL22" s="126">
        <v>0</v>
      </c>
      <c r="CM22" s="10">
        <v>0</v>
      </c>
      <c r="CN22" s="128">
        <v>0</v>
      </c>
      <c r="CO22" s="126">
        <v>0</v>
      </c>
      <c r="CP22" s="10">
        <v>0</v>
      </c>
      <c r="CQ22" s="128">
        <v>0</v>
      </c>
      <c r="CS22" s="179" t="str">
        <f t="shared" si="0"/>
        <v>Soer_gylle_kassestier_delvis_spaltegulv_conv</v>
      </c>
      <c r="CT22" s="85" t="str">
        <f t="shared" si="1"/>
        <v>Pig_slurry_conv</v>
      </c>
      <c r="CV22" s="126"/>
      <c r="CW22" s="127"/>
      <c r="CX22" s="128"/>
      <c r="CY22" s="126"/>
      <c r="CZ22" s="10"/>
      <c r="DA22" s="128"/>
      <c r="DB22" s="129">
        <v>0</v>
      </c>
      <c r="DC22" s="138">
        <v>0.47499999999999998</v>
      </c>
      <c r="DD22" s="89">
        <f t="shared" si="4"/>
        <v>1.9</v>
      </c>
      <c r="DE22" s="89">
        <v>2.1</v>
      </c>
      <c r="DF22" s="128">
        <v>0</v>
      </c>
      <c r="DG22" s="126">
        <v>0</v>
      </c>
      <c r="DH22" s="128">
        <v>0</v>
      </c>
      <c r="DI22" s="126">
        <v>0</v>
      </c>
      <c r="DJ22" s="148">
        <v>0</v>
      </c>
      <c r="DK22" s="10" t="s">
        <v>517</v>
      </c>
      <c r="DL22" s="143"/>
    </row>
    <row r="23" spans="1:116" x14ac:dyDescent="0.3">
      <c r="A23" s="206">
        <f t="shared" si="5"/>
        <v>19</v>
      </c>
      <c r="B23" s="10" t="s">
        <v>418</v>
      </c>
      <c r="C23" s="10" t="s">
        <v>322</v>
      </c>
      <c r="D23" s="113" t="str">
        <f>VLOOKUP(C23,Other_tabels!$E$5:$G$225,2,FALSE)</f>
        <v>Dead_meat</v>
      </c>
      <c r="E23" s="113" t="str">
        <f>VLOOKUP(C23,Other_tabels!$E$5:$G$225,3,FALSE)</f>
        <v>Exit_model</v>
      </c>
      <c r="F23" s="10">
        <v>370</v>
      </c>
      <c r="G23" s="10" t="s">
        <v>33</v>
      </c>
      <c r="H23" s="79"/>
      <c r="I23" s="38">
        <v>0</v>
      </c>
      <c r="J23" s="29">
        <v>680</v>
      </c>
      <c r="K23" s="29">
        <v>78.7</v>
      </c>
      <c r="L23" s="89">
        <v>14.86</v>
      </c>
      <c r="M23" s="89">
        <v>5.95</v>
      </c>
      <c r="N23" s="89">
        <v>27.17</v>
      </c>
      <c r="O23" s="29"/>
      <c r="P23" s="143" t="s">
        <v>419</v>
      </c>
      <c r="Q23" s="4"/>
      <c r="Y23" s="4">
        <f t="shared" si="9"/>
        <v>19</v>
      </c>
      <c r="Z23" s="10" t="str">
        <f t="shared" si="8"/>
        <v>For_prod_19</v>
      </c>
      <c r="AA23" s="10"/>
      <c r="AB23" s="113" t="e">
        <f>VLOOKUP(AA23,Other_tabels!$E$5:$G$131,2,FALSE)</f>
        <v>#N/A</v>
      </c>
      <c r="AC23" s="113" t="e">
        <f>VLOOKUP(AA23,Other_tabels!$E$5:$G$131,3,FALSE)</f>
        <v>#N/A</v>
      </c>
      <c r="AD23" s="10"/>
      <c r="AE23" s="10"/>
      <c r="AF23" s="10"/>
      <c r="AI23" s="206">
        <v>19</v>
      </c>
      <c r="AJ23" s="10" t="s">
        <v>285</v>
      </c>
      <c r="AK23" s="10" t="s">
        <v>249</v>
      </c>
      <c r="AL23" s="113" t="str">
        <f>VLOOKUP(AK23,Other_tabels!$E$5:$G$225,2,FALSE)</f>
        <v>Livestock_manure_conv</v>
      </c>
      <c r="AM23" s="113" t="str">
        <f>VLOOKUP(AK23,Other_tabels!$E$5:$G$225,3,FALSE)</f>
        <v>Field_application</v>
      </c>
      <c r="AN23" s="10">
        <v>45</v>
      </c>
      <c r="AO23" s="10" t="s">
        <v>33</v>
      </c>
      <c r="AQ23" s="10">
        <v>80</v>
      </c>
      <c r="AR23" s="10" t="s">
        <v>292</v>
      </c>
      <c r="AT23" s="10">
        <v>9.32</v>
      </c>
      <c r="AU23" s="10">
        <v>0.45</v>
      </c>
      <c r="AV23">
        <v>1</v>
      </c>
      <c r="AX23" s="10" t="s">
        <v>1212</v>
      </c>
      <c r="AY23" s="166" t="s">
        <v>522</v>
      </c>
      <c r="AZ23" s="10"/>
      <c r="BA23" s="128"/>
      <c r="BB23" s="126" t="s">
        <v>523</v>
      </c>
      <c r="BC23" s="10"/>
      <c r="BD23" s="128"/>
      <c r="BE23" s="126" t="s">
        <v>522</v>
      </c>
      <c r="BF23" s="10"/>
      <c r="BG23" s="148"/>
      <c r="BH23" s="126" t="s">
        <v>521</v>
      </c>
      <c r="BI23" s="10"/>
      <c r="BJ23" s="128"/>
      <c r="BK23" s="126"/>
      <c r="BL23" s="10"/>
      <c r="BM23" s="128"/>
      <c r="BN23" s="126" t="s">
        <v>267</v>
      </c>
      <c r="BO23" s="10"/>
      <c r="BP23" s="128"/>
      <c r="BQ23" s="129">
        <v>0</v>
      </c>
      <c r="BR23" s="89">
        <v>0</v>
      </c>
      <c r="BS23" s="159">
        <v>0</v>
      </c>
      <c r="BT23" s="129">
        <v>0</v>
      </c>
      <c r="BU23" s="89">
        <v>0</v>
      </c>
      <c r="BV23" s="159">
        <v>0</v>
      </c>
      <c r="BW23" s="129">
        <v>0</v>
      </c>
      <c r="BX23" s="89">
        <v>0</v>
      </c>
      <c r="BY23" s="159">
        <v>0</v>
      </c>
      <c r="BZ23" s="129">
        <v>0</v>
      </c>
      <c r="CA23" s="89">
        <v>0</v>
      </c>
      <c r="CB23" s="159">
        <v>19.5</v>
      </c>
      <c r="CC23" s="126">
        <v>0</v>
      </c>
      <c r="CD23" s="10">
        <v>0</v>
      </c>
      <c r="CE23" s="128">
        <v>0</v>
      </c>
      <c r="CF23" s="126">
        <v>0</v>
      </c>
      <c r="CG23" s="10">
        <v>0</v>
      </c>
      <c r="CH23" s="128">
        <v>0</v>
      </c>
      <c r="CI23" s="126">
        <v>0</v>
      </c>
      <c r="CJ23" s="10">
        <v>0</v>
      </c>
      <c r="CK23" s="128">
        <v>0</v>
      </c>
      <c r="CL23" s="126">
        <v>0</v>
      </c>
      <c r="CM23" s="10">
        <v>0</v>
      </c>
      <c r="CN23" s="128">
        <v>0</v>
      </c>
      <c r="CO23" s="126">
        <v>0</v>
      </c>
      <c r="CP23" s="10">
        <v>0</v>
      </c>
      <c r="CQ23" s="128">
        <v>0</v>
      </c>
      <c r="CS23" s="179" t="str">
        <f t="shared" si="0"/>
        <v>Soer_gylle_kassestier_fuldspaltegulv_conv</v>
      </c>
      <c r="CT23" s="85" t="str">
        <f t="shared" si="1"/>
        <v>Pig_slurry_conv</v>
      </c>
      <c r="CV23" s="126"/>
      <c r="CW23" s="127"/>
      <c r="CX23" s="128"/>
      <c r="CY23" s="126"/>
      <c r="CZ23" s="10"/>
      <c r="DA23" s="128"/>
      <c r="DB23" s="129">
        <v>0</v>
      </c>
      <c r="DC23" s="138">
        <v>0.47499999999999998</v>
      </c>
      <c r="DD23" s="89">
        <f t="shared" si="4"/>
        <v>1.9</v>
      </c>
      <c r="DE23" s="89">
        <v>2.1</v>
      </c>
      <c r="DF23" s="128">
        <v>0</v>
      </c>
      <c r="DG23" s="126">
        <v>0</v>
      </c>
      <c r="DH23" s="128">
        <v>0</v>
      </c>
      <c r="DI23" s="126">
        <v>0</v>
      </c>
      <c r="DJ23" s="148">
        <v>0</v>
      </c>
      <c r="DK23" s="10" t="s">
        <v>517</v>
      </c>
      <c r="DL23" s="143"/>
    </row>
    <row r="24" spans="1:116" x14ac:dyDescent="0.3">
      <c r="A24" s="206">
        <f t="shared" si="5"/>
        <v>20</v>
      </c>
      <c r="B24" s="10" t="s">
        <v>420</v>
      </c>
      <c r="C24" s="10" t="s">
        <v>214</v>
      </c>
      <c r="D24" s="113" t="str">
        <f>VLOOKUP(C24,Other_tabels!$E$5:$G$225,2,FALSE)</f>
        <v>Dead_meat</v>
      </c>
      <c r="E24" s="113" t="str">
        <f>VLOOKUP(C24,Other_tabels!$E$5:$G$225,3,FALSE)</f>
        <v>Exit_model</v>
      </c>
      <c r="F24" s="10">
        <v>350</v>
      </c>
      <c r="G24" s="10" t="s">
        <v>33</v>
      </c>
      <c r="H24" s="79"/>
      <c r="I24" s="38">
        <v>0</v>
      </c>
      <c r="J24" s="29">
        <v>680</v>
      </c>
      <c r="K24" s="39">
        <f t="shared" si="2"/>
        <v>84.569919999999996</v>
      </c>
      <c r="L24" s="89">
        <v>29.14</v>
      </c>
      <c r="M24" s="89">
        <v>6</v>
      </c>
      <c r="N24" s="89">
        <v>19.63</v>
      </c>
      <c r="O24" s="29">
        <v>528.56200000000001</v>
      </c>
      <c r="P24" s="143" t="s">
        <v>422</v>
      </c>
      <c r="Q24" s="4"/>
      <c r="Y24" s="4">
        <f t="shared" si="9"/>
        <v>20</v>
      </c>
      <c r="Z24" s="10" t="str">
        <f t="shared" si="8"/>
        <v>For_prod_20</v>
      </c>
      <c r="AA24" s="10"/>
      <c r="AB24" s="113" t="e">
        <f>VLOOKUP(AA24,Other_tabels!$E$5:$G$131,2,FALSE)</f>
        <v>#N/A</v>
      </c>
      <c r="AC24" s="113" t="e">
        <f>VLOOKUP(AA24,Other_tabels!$E$5:$G$131,3,FALSE)</f>
        <v>#N/A</v>
      </c>
      <c r="AD24" s="10"/>
      <c r="AE24" s="10"/>
      <c r="AF24" s="10"/>
      <c r="AI24" s="206">
        <v>20</v>
      </c>
      <c r="AJ24" s="10" t="s">
        <v>286</v>
      </c>
      <c r="AK24" s="10" t="s">
        <v>244</v>
      </c>
      <c r="AL24" s="113" t="str">
        <f>VLOOKUP(AK24,Other_tabels!$E$5:$G$225,2,FALSE)</f>
        <v>Livestock_manure_conv</v>
      </c>
      <c r="AM24" s="113" t="str">
        <f>VLOOKUP(AK24,Other_tabels!$E$5:$G$225,3,FALSE)</f>
        <v>Field_application</v>
      </c>
      <c r="AN24" s="10">
        <v>69</v>
      </c>
      <c r="AO24" s="10" t="s">
        <v>33</v>
      </c>
      <c r="AQ24" s="10">
        <v>80</v>
      </c>
      <c r="AR24" s="10" t="s">
        <v>292</v>
      </c>
      <c r="AT24" s="10">
        <v>6.61</v>
      </c>
      <c r="AU24" s="10">
        <v>0.24</v>
      </c>
      <c r="AV24">
        <v>1</v>
      </c>
      <c r="AX24" s="10" t="s">
        <v>1212</v>
      </c>
      <c r="AY24" s="166" t="s">
        <v>522</v>
      </c>
      <c r="AZ24" s="10"/>
      <c r="BA24" s="128"/>
      <c r="BB24" s="126" t="s">
        <v>523</v>
      </c>
      <c r="BC24" s="10"/>
      <c r="BD24" s="128"/>
      <c r="BE24" s="126" t="s">
        <v>522</v>
      </c>
      <c r="BF24" s="10"/>
      <c r="BG24" s="148"/>
      <c r="BH24" s="126" t="s">
        <v>521</v>
      </c>
      <c r="BI24" s="10"/>
      <c r="BJ24" s="128"/>
      <c r="BK24" s="126"/>
      <c r="BL24" s="10"/>
      <c r="BM24" s="128"/>
      <c r="BN24" s="126" t="s">
        <v>267</v>
      </c>
      <c r="BO24" s="10"/>
      <c r="BP24" s="128"/>
      <c r="BQ24" s="129">
        <v>0</v>
      </c>
      <c r="BR24" s="89">
        <v>0</v>
      </c>
      <c r="BS24" s="159">
        <v>0</v>
      </c>
      <c r="BT24" s="129">
        <v>0</v>
      </c>
      <c r="BU24" s="89">
        <v>0</v>
      </c>
      <c r="BV24" s="159">
        <v>0</v>
      </c>
      <c r="BW24" s="160">
        <v>0</v>
      </c>
      <c r="BX24" s="29">
        <v>0</v>
      </c>
      <c r="BY24" s="159">
        <v>0</v>
      </c>
      <c r="BZ24" s="129">
        <v>0</v>
      </c>
      <c r="CA24" s="89">
        <v>0</v>
      </c>
      <c r="CB24" s="159">
        <v>7.2</v>
      </c>
      <c r="CC24" s="126">
        <v>0</v>
      </c>
      <c r="CD24" s="10">
        <v>0</v>
      </c>
      <c r="CE24" s="128">
        <v>0</v>
      </c>
      <c r="CF24" s="126">
        <v>0</v>
      </c>
      <c r="CG24" s="10">
        <v>0</v>
      </c>
      <c r="CH24" s="128">
        <v>0</v>
      </c>
      <c r="CI24" s="126">
        <v>0</v>
      </c>
      <c r="CJ24" s="10">
        <v>0</v>
      </c>
      <c r="CK24" s="128">
        <v>0</v>
      </c>
      <c r="CL24" s="126">
        <v>0</v>
      </c>
      <c r="CM24" s="10">
        <v>0</v>
      </c>
      <c r="CN24" s="128">
        <v>0</v>
      </c>
      <c r="CO24" s="126">
        <v>0</v>
      </c>
      <c r="CP24" s="10">
        <v>0</v>
      </c>
      <c r="CQ24" s="128">
        <v>0</v>
      </c>
      <c r="CS24" s="179" t="str">
        <f>AJ24</f>
        <v>Malkekvaeg_gylle_dybstroelse_spalter_linespil_conv</v>
      </c>
      <c r="CT24" s="85" t="str">
        <f t="shared" si="1"/>
        <v>Cattle_slurry_conv</v>
      </c>
      <c r="CV24" s="126"/>
      <c r="CW24" s="127"/>
      <c r="CX24" s="128"/>
      <c r="CY24" s="126"/>
      <c r="CZ24" s="10"/>
      <c r="DA24" s="128"/>
      <c r="DB24" s="129">
        <v>0</v>
      </c>
      <c r="DC24" s="138">
        <v>0.49</v>
      </c>
      <c r="DD24" s="89">
        <f t="shared" si="4"/>
        <v>1.96</v>
      </c>
      <c r="DE24" s="89">
        <v>2</v>
      </c>
      <c r="DF24" s="128">
        <v>0</v>
      </c>
      <c r="DG24" s="126">
        <v>0</v>
      </c>
      <c r="DH24" s="128">
        <v>0</v>
      </c>
      <c r="DI24" s="126">
        <v>0</v>
      </c>
      <c r="DJ24" s="148">
        <v>0</v>
      </c>
      <c r="DK24" s="10" t="s">
        <v>517</v>
      </c>
      <c r="DL24" s="143"/>
    </row>
    <row r="25" spans="1:116" x14ac:dyDescent="0.3">
      <c r="A25" s="206">
        <f t="shared" si="5"/>
        <v>21</v>
      </c>
      <c r="B25" s="10" t="s">
        <v>421</v>
      </c>
      <c r="C25" s="10" t="s">
        <v>322</v>
      </c>
      <c r="D25" s="113" t="str">
        <f>VLOOKUP(C25,Other_tabels!$E$5:$G$225,2,FALSE)</f>
        <v>Dead_meat</v>
      </c>
      <c r="E25" s="113" t="str">
        <f>VLOOKUP(C25,Other_tabels!$E$5:$G$225,3,FALSE)</f>
        <v>Exit_model</v>
      </c>
      <c r="F25" s="10">
        <v>350</v>
      </c>
      <c r="G25" s="10" t="s">
        <v>33</v>
      </c>
      <c r="H25" s="79"/>
      <c r="I25" s="38">
        <v>0</v>
      </c>
      <c r="J25" s="29">
        <v>680</v>
      </c>
      <c r="K25" s="39">
        <f t="shared" si="2"/>
        <v>84.569919999999996</v>
      </c>
      <c r="L25" s="89">
        <v>29.14</v>
      </c>
      <c r="M25" s="89">
        <v>6</v>
      </c>
      <c r="N25" s="89">
        <v>19.63</v>
      </c>
      <c r="O25" s="29">
        <v>528.56200000000001</v>
      </c>
      <c r="P25" s="143" t="s">
        <v>422</v>
      </c>
      <c r="Q25" s="4"/>
      <c r="Y25" s="4">
        <f t="shared" si="9"/>
        <v>21</v>
      </c>
      <c r="Z25" s="10" t="str">
        <f t="shared" si="8"/>
        <v>For_prod_21</v>
      </c>
      <c r="AA25" s="10"/>
      <c r="AB25" s="113" t="e">
        <f>VLOOKUP(AA25,Other_tabels!$E$5:$G$131,2,FALSE)</f>
        <v>#N/A</v>
      </c>
      <c r="AC25" s="113" t="e">
        <f>VLOOKUP(AA25,Other_tabels!$E$5:$G$131,3,FALSE)</f>
        <v>#N/A</v>
      </c>
      <c r="AD25" s="10"/>
      <c r="AE25" s="10"/>
      <c r="AF25" s="10"/>
      <c r="AI25" s="206">
        <v>21</v>
      </c>
      <c r="AJ25" s="10" t="s">
        <v>287</v>
      </c>
      <c r="AK25" s="10" t="s">
        <v>244</v>
      </c>
      <c r="AL25" s="113" t="str">
        <f>VLOOKUP(AK25,Other_tabels!$E$5:$G$225,2,FALSE)</f>
        <v>Livestock_manure_conv</v>
      </c>
      <c r="AM25" s="113" t="str">
        <f>VLOOKUP(AK25,Other_tabels!$E$5:$G$225,3,FALSE)</f>
        <v>Field_application</v>
      </c>
      <c r="AN25" s="10">
        <v>69</v>
      </c>
      <c r="AO25" s="10" t="s">
        <v>33</v>
      </c>
      <c r="AQ25" s="10">
        <v>80</v>
      </c>
      <c r="AR25" s="10" t="s">
        <v>292</v>
      </c>
      <c r="AT25" s="10">
        <v>6.61</v>
      </c>
      <c r="AU25" s="10">
        <v>0.24</v>
      </c>
      <c r="AV25">
        <v>1</v>
      </c>
      <c r="AX25" s="10" t="s">
        <v>1212</v>
      </c>
      <c r="AY25" s="166" t="s">
        <v>522</v>
      </c>
      <c r="AZ25" s="10"/>
      <c r="BA25" s="128"/>
      <c r="BB25" s="126" t="s">
        <v>523</v>
      </c>
      <c r="BC25" s="10"/>
      <c r="BD25" s="128"/>
      <c r="BE25" s="126" t="s">
        <v>522</v>
      </c>
      <c r="BF25" s="10"/>
      <c r="BG25" s="148"/>
      <c r="BH25" s="126" t="s">
        <v>521</v>
      </c>
      <c r="BI25" s="10"/>
      <c r="BJ25" s="128"/>
      <c r="BK25" s="126"/>
      <c r="BL25" s="10"/>
      <c r="BM25" s="128"/>
      <c r="BN25" s="126" t="s">
        <v>267</v>
      </c>
      <c r="BO25" s="10"/>
      <c r="BP25" s="128"/>
      <c r="BQ25" s="129">
        <v>0</v>
      </c>
      <c r="BR25" s="89">
        <v>0</v>
      </c>
      <c r="BS25" s="159">
        <v>0</v>
      </c>
      <c r="BT25" s="129">
        <v>0</v>
      </c>
      <c r="BU25" s="89">
        <v>0</v>
      </c>
      <c r="BV25" s="159">
        <v>0</v>
      </c>
      <c r="BW25" s="160">
        <v>0</v>
      </c>
      <c r="BX25" s="29">
        <v>0</v>
      </c>
      <c r="BY25" s="159">
        <v>0</v>
      </c>
      <c r="BZ25" s="129">
        <v>0</v>
      </c>
      <c r="CA25" s="89">
        <v>0</v>
      </c>
      <c r="CB25" s="159">
        <v>8.1</v>
      </c>
      <c r="CC25" s="126">
        <v>0</v>
      </c>
      <c r="CD25" s="10">
        <v>0</v>
      </c>
      <c r="CE25" s="128">
        <v>0</v>
      </c>
      <c r="CF25" s="126">
        <v>0</v>
      </c>
      <c r="CG25" s="10">
        <v>0</v>
      </c>
      <c r="CH25" s="128">
        <v>0</v>
      </c>
      <c r="CI25" s="126">
        <v>0</v>
      </c>
      <c r="CJ25" s="10">
        <v>0</v>
      </c>
      <c r="CK25" s="128">
        <v>0</v>
      </c>
      <c r="CL25" s="126">
        <v>0</v>
      </c>
      <c r="CM25" s="10">
        <v>0</v>
      </c>
      <c r="CN25" s="128">
        <v>0</v>
      </c>
      <c r="CO25" s="126">
        <v>0</v>
      </c>
      <c r="CP25" s="10">
        <v>0</v>
      </c>
      <c r="CQ25" s="128">
        <v>0</v>
      </c>
      <c r="CS25" s="179" t="str">
        <f>AJ25</f>
        <v>Malkekvaeg_gylle_dybstroelse_spalter_ring_bag_conv</v>
      </c>
      <c r="CT25" s="85" t="str">
        <f t="shared" si="1"/>
        <v>Cattle_slurry_conv</v>
      </c>
      <c r="CV25" s="126"/>
      <c r="CW25" s="127"/>
      <c r="CX25" s="128"/>
      <c r="CY25" s="126"/>
      <c r="CZ25" s="10"/>
      <c r="DA25" s="128"/>
      <c r="DB25" s="129">
        <v>0</v>
      </c>
      <c r="DC25" s="138">
        <v>0.49</v>
      </c>
      <c r="DD25" s="89">
        <f t="shared" si="4"/>
        <v>1.96</v>
      </c>
      <c r="DE25" s="89">
        <v>2</v>
      </c>
      <c r="DF25" s="128">
        <v>0</v>
      </c>
      <c r="DG25" s="126">
        <v>0</v>
      </c>
      <c r="DH25" s="128">
        <v>0</v>
      </c>
      <c r="DI25" s="126">
        <v>0</v>
      </c>
      <c r="DJ25" s="148">
        <v>0</v>
      </c>
      <c r="DK25" s="10" t="s">
        <v>517</v>
      </c>
      <c r="DL25" s="143"/>
    </row>
    <row r="26" spans="1:116" x14ac:dyDescent="0.3">
      <c r="A26" s="206">
        <f t="shared" si="5"/>
        <v>22</v>
      </c>
      <c r="B26" s="10" t="s">
        <v>423</v>
      </c>
      <c r="C26" s="10" t="s">
        <v>427</v>
      </c>
      <c r="D26" s="113" t="str">
        <f>VLOOKUP(C26,Other_tabels!$E$5:$G$225,2,FALSE)</f>
        <v>Cattle_heavy_live_conv</v>
      </c>
      <c r="E26" s="113" t="str">
        <f>VLOOKUP(C26,Other_tabels!$E$5:$G$225,3,FALSE)</f>
        <v>Livestock_balance</v>
      </c>
      <c r="F26" s="10">
        <v>350</v>
      </c>
      <c r="G26" s="10" t="s">
        <v>33</v>
      </c>
      <c r="H26" s="79"/>
      <c r="I26" s="38">
        <v>0</v>
      </c>
      <c r="J26" s="29">
        <v>680</v>
      </c>
      <c r="K26" s="39">
        <f t="shared" si="2"/>
        <v>73.14</v>
      </c>
      <c r="L26" s="89">
        <v>17.43</v>
      </c>
      <c r="M26" s="89">
        <v>5.14</v>
      </c>
      <c r="N26" s="89">
        <v>19.63</v>
      </c>
      <c r="O26" s="29">
        <v>457.125</v>
      </c>
      <c r="P26" s="143" t="s">
        <v>429</v>
      </c>
      <c r="Q26" s="4"/>
      <c r="Y26" s="4">
        <f t="shared" si="9"/>
        <v>22</v>
      </c>
      <c r="Z26" s="10" t="str">
        <f t="shared" si="8"/>
        <v>For_prod_22</v>
      </c>
      <c r="AA26" s="10"/>
      <c r="AB26" s="113" t="e">
        <f>VLOOKUP(AA26,Other_tabels!$E$5:$G$131,2,FALSE)</f>
        <v>#N/A</v>
      </c>
      <c r="AC26" s="113" t="e">
        <f>VLOOKUP(AA26,Other_tabels!$E$5:$G$131,3,FALSE)</f>
        <v>#N/A</v>
      </c>
      <c r="AD26" s="10"/>
      <c r="AE26" s="10"/>
      <c r="AF26" s="10"/>
      <c r="AI26" s="206">
        <v>22</v>
      </c>
      <c r="AJ26" s="10" t="s">
        <v>288</v>
      </c>
      <c r="AK26" s="10" t="s">
        <v>244</v>
      </c>
      <c r="AL26" s="113" t="str">
        <f>VLOOKUP(AK26,Other_tabels!$E$5:$G$225,2,FALSE)</f>
        <v>Livestock_manure_conv</v>
      </c>
      <c r="AM26" s="113" t="str">
        <f>VLOOKUP(AK26,Other_tabels!$E$5:$G$225,3,FALSE)</f>
        <v>Field_application</v>
      </c>
      <c r="AN26" s="10">
        <v>69</v>
      </c>
      <c r="AO26" s="10" t="s">
        <v>33</v>
      </c>
      <c r="AQ26" s="10">
        <v>80</v>
      </c>
      <c r="AR26" s="10" t="s">
        <v>292</v>
      </c>
      <c r="AT26" s="10">
        <v>6.61</v>
      </c>
      <c r="AU26" s="10">
        <v>0.24</v>
      </c>
      <c r="AV26">
        <v>1</v>
      </c>
      <c r="AX26" s="10" t="s">
        <v>1212</v>
      </c>
      <c r="AY26" s="166" t="s">
        <v>522</v>
      </c>
      <c r="AZ26" s="10"/>
      <c r="BA26" s="128"/>
      <c r="BB26" s="126" t="s">
        <v>523</v>
      </c>
      <c r="BC26" s="10"/>
      <c r="BD26" s="128"/>
      <c r="BE26" s="126" t="s">
        <v>522</v>
      </c>
      <c r="BF26" s="10"/>
      <c r="BG26" s="148"/>
      <c r="BH26" s="126" t="s">
        <v>521</v>
      </c>
      <c r="BI26" s="10"/>
      <c r="BJ26" s="128"/>
      <c r="BK26" s="126"/>
      <c r="BL26" s="10"/>
      <c r="BM26" s="128"/>
      <c r="BN26" s="126" t="s">
        <v>267</v>
      </c>
      <c r="BO26" s="10"/>
      <c r="BP26" s="128"/>
      <c r="BQ26" s="129">
        <v>0</v>
      </c>
      <c r="BR26" s="89">
        <v>0</v>
      </c>
      <c r="BS26" s="159">
        <v>0</v>
      </c>
      <c r="BT26" s="129">
        <v>0</v>
      </c>
      <c r="BU26" s="89">
        <v>0</v>
      </c>
      <c r="BV26" s="159">
        <v>0</v>
      </c>
      <c r="BW26" s="160">
        <v>0</v>
      </c>
      <c r="BX26" s="29">
        <v>0</v>
      </c>
      <c r="BY26" s="159">
        <v>0</v>
      </c>
      <c r="BZ26" s="129">
        <v>0</v>
      </c>
      <c r="CA26" s="89">
        <v>0</v>
      </c>
      <c r="CB26" s="159">
        <v>6.24</v>
      </c>
      <c r="CC26" s="126">
        <v>0</v>
      </c>
      <c r="CD26" s="10">
        <v>0</v>
      </c>
      <c r="CE26" s="128">
        <v>0</v>
      </c>
      <c r="CF26" s="126">
        <v>0</v>
      </c>
      <c r="CG26" s="10">
        <v>0</v>
      </c>
      <c r="CH26" s="128">
        <v>0</v>
      </c>
      <c r="CI26" s="126">
        <v>0</v>
      </c>
      <c r="CJ26" s="10">
        <v>0</v>
      </c>
      <c r="CK26" s="128">
        <v>0</v>
      </c>
      <c r="CL26" s="126">
        <v>0</v>
      </c>
      <c r="CM26" s="10">
        <v>0</v>
      </c>
      <c r="CN26" s="128">
        <v>0</v>
      </c>
      <c r="CO26" s="126">
        <v>0</v>
      </c>
      <c r="CP26" s="10">
        <v>0</v>
      </c>
      <c r="CQ26" s="128">
        <v>0</v>
      </c>
      <c r="CS26" s="179" t="str">
        <f t="shared" si="0"/>
        <v>Malkekvaeg_gylle_dybstroelse_draenet_bag_conv</v>
      </c>
      <c r="CT26" s="85" t="str">
        <f t="shared" si="1"/>
        <v>Cattle_slurry_conv</v>
      </c>
      <c r="CV26" s="126"/>
      <c r="CW26" s="127"/>
      <c r="CX26" s="128"/>
      <c r="CY26" s="126"/>
      <c r="CZ26" s="10"/>
      <c r="DA26" s="128"/>
      <c r="DB26" s="129">
        <v>0</v>
      </c>
      <c r="DC26" s="138">
        <v>0.49</v>
      </c>
      <c r="DD26" s="89">
        <f t="shared" si="4"/>
        <v>1.96</v>
      </c>
      <c r="DE26" s="89">
        <v>2</v>
      </c>
      <c r="DF26" s="128">
        <v>0</v>
      </c>
      <c r="DG26" s="126">
        <v>0</v>
      </c>
      <c r="DH26" s="128">
        <v>0</v>
      </c>
      <c r="DI26" s="126">
        <v>0</v>
      </c>
      <c r="DJ26" s="148">
        <v>0</v>
      </c>
      <c r="DK26" s="10" t="s">
        <v>517</v>
      </c>
      <c r="DL26" s="143"/>
    </row>
    <row r="27" spans="1:116" x14ac:dyDescent="0.3">
      <c r="A27" s="206">
        <f t="shared" si="5"/>
        <v>23</v>
      </c>
      <c r="B27" s="10" t="s">
        <v>424</v>
      </c>
      <c r="C27" s="10" t="s">
        <v>428</v>
      </c>
      <c r="D27" s="113" t="str">
        <f>VLOOKUP(C27,Other_tabels!$E$5:$G$225,2,FALSE)</f>
        <v>Cattle_heavy_live_org</v>
      </c>
      <c r="E27" s="113" t="str">
        <f>VLOOKUP(C27,Other_tabels!$E$5:$G$225,3,FALSE)</f>
        <v>Livestock_balance</v>
      </c>
      <c r="F27" s="10">
        <v>350</v>
      </c>
      <c r="G27" s="10" t="s">
        <v>33</v>
      </c>
      <c r="H27" s="79"/>
      <c r="I27" s="38">
        <v>0</v>
      </c>
      <c r="J27" s="29">
        <v>680</v>
      </c>
      <c r="K27" s="39">
        <f t="shared" si="2"/>
        <v>73.14</v>
      </c>
      <c r="L27" s="89">
        <v>17.43</v>
      </c>
      <c r="M27" s="89">
        <v>5.14</v>
      </c>
      <c r="N27" s="89">
        <v>19.63</v>
      </c>
      <c r="O27" s="29">
        <v>457.125</v>
      </c>
      <c r="P27" s="143" t="s">
        <v>429</v>
      </c>
      <c r="Q27" s="4"/>
      <c r="Y27" s="4">
        <f t="shared" si="9"/>
        <v>23</v>
      </c>
      <c r="Z27" s="10" t="str">
        <f t="shared" si="8"/>
        <v>For_prod_23</v>
      </c>
      <c r="AA27" s="10"/>
      <c r="AB27" s="113" t="e">
        <f>VLOOKUP(AA27,Other_tabels!$E$5:$G$131,2,FALSE)</f>
        <v>#N/A</v>
      </c>
      <c r="AC27" s="113" t="e">
        <f>VLOOKUP(AA27,Other_tabels!$E$5:$G$131,3,FALSE)</f>
        <v>#N/A</v>
      </c>
      <c r="AD27" s="10"/>
      <c r="AE27" s="10"/>
      <c r="AF27" s="10"/>
      <c r="AI27" s="206">
        <v>23</v>
      </c>
      <c r="AJ27" s="10" t="s">
        <v>289</v>
      </c>
      <c r="AK27" s="10" t="s">
        <v>249</v>
      </c>
      <c r="AL27" s="113" t="str">
        <f>VLOOKUP(AK27,Other_tabels!$E$5:$G$225,2,FALSE)</f>
        <v>Livestock_manure_conv</v>
      </c>
      <c r="AM27" s="113" t="str">
        <f>VLOOKUP(AK27,Other_tabels!$E$5:$G$225,3,FALSE)</f>
        <v>Field_application</v>
      </c>
      <c r="AN27" s="10">
        <v>45</v>
      </c>
      <c r="AO27" s="10" t="s">
        <v>33</v>
      </c>
      <c r="AQ27" s="10">
        <v>80</v>
      </c>
      <c r="AR27" s="10" t="s">
        <v>292</v>
      </c>
      <c r="AT27" s="10">
        <v>9.32</v>
      </c>
      <c r="AU27" s="10">
        <v>0.45</v>
      </c>
      <c r="AV27">
        <v>1</v>
      </c>
      <c r="AX27" s="10" t="s">
        <v>1212</v>
      </c>
      <c r="AY27" s="166" t="s">
        <v>522</v>
      </c>
      <c r="AZ27" s="10"/>
      <c r="BA27" s="128"/>
      <c r="BB27" s="126" t="s">
        <v>523</v>
      </c>
      <c r="BC27" s="10"/>
      <c r="BD27" s="128"/>
      <c r="BE27" s="126" t="s">
        <v>522</v>
      </c>
      <c r="BF27" s="10"/>
      <c r="BG27" s="148"/>
      <c r="BH27" s="126" t="s">
        <v>521</v>
      </c>
      <c r="BI27" s="10"/>
      <c r="BJ27" s="128"/>
      <c r="BK27" s="126"/>
      <c r="BL27" s="10"/>
      <c r="BM27" s="128"/>
      <c r="BN27" s="126" t="s">
        <v>267</v>
      </c>
      <c r="BO27" s="10"/>
      <c r="BP27" s="128"/>
      <c r="BQ27" s="129">
        <v>0</v>
      </c>
      <c r="BR27" s="89">
        <v>0</v>
      </c>
      <c r="BS27" s="159">
        <v>0</v>
      </c>
      <c r="BT27" s="129">
        <v>0</v>
      </c>
      <c r="BU27" s="89">
        <v>0</v>
      </c>
      <c r="BV27" s="159">
        <v>0</v>
      </c>
      <c r="BW27" s="160">
        <v>0</v>
      </c>
      <c r="BX27" s="29">
        <v>0</v>
      </c>
      <c r="BY27" s="159">
        <v>0</v>
      </c>
      <c r="BZ27" s="129">
        <v>0</v>
      </c>
      <c r="CA27" s="89">
        <v>0</v>
      </c>
      <c r="CB27" s="159">
        <v>12</v>
      </c>
      <c r="CC27" s="126">
        <v>0</v>
      </c>
      <c r="CD27" s="10">
        <v>0</v>
      </c>
      <c r="CE27" s="128">
        <v>0</v>
      </c>
      <c r="CF27" s="126">
        <v>0</v>
      </c>
      <c r="CG27" s="10">
        <v>0</v>
      </c>
      <c r="CH27" s="128">
        <v>0</v>
      </c>
      <c r="CI27" s="126">
        <v>0</v>
      </c>
      <c r="CJ27" s="10">
        <v>0</v>
      </c>
      <c r="CK27" s="128">
        <v>0</v>
      </c>
      <c r="CL27" s="126">
        <v>0</v>
      </c>
      <c r="CM27" s="10">
        <v>0</v>
      </c>
      <c r="CN27" s="128">
        <v>0</v>
      </c>
      <c r="CO27" s="126">
        <v>0</v>
      </c>
      <c r="CP27" s="10">
        <v>0</v>
      </c>
      <c r="CQ27" s="128">
        <v>0</v>
      </c>
      <c r="CS27" s="179" t="str">
        <f t="shared" si="0"/>
        <v>Soer_gylle_loes_delvis_spaltegulv_conv</v>
      </c>
      <c r="CT27" s="85" t="str">
        <f t="shared" si="1"/>
        <v>Pig_slurry_conv</v>
      </c>
      <c r="CV27" s="126"/>
      <c r="CW27" s="127"/>
      <c r="CX27" s="128"/>
      <c r="CY27" s="126"/>
      <c r="CZ27" s="10"/>
      <c r="DA27" s="128"/>
      <c r="DB27" s="129">
        <v>0</v>
      </c>
      <c r="DC27" s="138">
        <v>0.47499999999999998</v>
      </c>
      <c r="DD27" s="89">
        <f t="shared" si="4"/>
        <v>1.9</v>
      </c>
      <c r="DE27" s="89">
        <v>2.1</v>
      </c>
      <c r="DF27" s="128">
        <v>0</v>
      </c>
      <c r="DG27" s="126">
        <v>0</v>
      </c>
      <c r="DH27" s="128">
        <v>0</v>
      </c>
      <c r="DI27" s="126">
        <v>0</v>
      </c>
      <c r="DJ27" s="148">
        <v>0</v>
      </c>
      <c r="DK27" s="10" t="s">
        <v>517</v>
      </c>
      <c r="DL27" s="143"/>
    </row>
    <row r="28" spans="1:116" x14ac:dyDescent="0.3">
      <c r="A28" s="206">
        <f t="shared" si="5"/>
        <v>24</v>
      </c>
      <c r="B28" s="10" t="s">
        <v>425</v>
      </c>
      <c r="C28" s="10" t="s">
        <v>214</v>
      </c>
      <c r="D28" s="113" t="str">
        <f>VLOOKUP(C28,Other_tabels!$E$5:$G$225,2,FALSE)</f>
        <v>Dead_meat</v>
      </c>
      <c r="E28" s="113" t="str">
        <f>VLOOKUP(C28,Other_tabels!$E$5:$G$225,3,FALSE)</f>
        <v>Exit_model</v>
      </c>
      <c r="F28" s="10">
        <v>350</v>
      </c>
      <c r="G28" s="10" t="s">
        <v>33</v>
      </c>
      <c r="H28" s="79"/>
      <c r="I28" s="38">
        <v>0</v>
      </c>
      <c r="J28" s="29">
        <v>680</v>
      </c>
      <c r="K28" s="39">
        <f t="shared" si="2"/>
        <v>73.14</v>
      </c>
      <c r="L28" s="89">
        <v>17.43</v>
      </c>
      <c r="M28" s="89">
        <v>5.14</v>
      </c>
      <c r="N28" s="89">
        <v>19.63</v>
      </c>
      <c r="O28" s="29">
        <v>457.125</v>
      </c>
      <c r="P28" s="143" t="s">
        <v>429</v>
      </c>
      <c r="Q28" s="4"/>
      <c r="Y28" s="4">
        <f t="shared" si="9"/>
        <v>24</v>
      </c>
      <c r="Z28" s="10" t="str">
        <f t="shared" si="8"/>
        <v>For_prod_24</v>
      </c>
      <c r="AA28" s="10"/>
      <c r="AB28" s="113" t="e">
        <f>VLOOKUP(AA28,Other_tabels!$E$5:$G$131,2,FALSE)</f>
        <v>#N/A</v>
      </c>
      <c r="AC28" s="113" t="e">
        <f>VLOOKUP(AA28,Other_tabels!$E$5:$G$131,3,FALSE)</f>
        <v>#N/A</v>
      </c>
      <c r="AD28" s="10"/>
      <c r="AE28" s="10"/>
      <c r="AF28" s="10"/>
      <c r="AI28" s="206">
        <v>24</v>
      </c>
      <c r="AJ28" s="10" t="s">
        <v>254</v>
      </c>
      <c r="AK28" s="10" t="s">
        <v>305</v>
      </c>
      <c r="AL28" s="113" t="str">
        <f>VLOOKUP(AK28,Other_tabels!$E$5:$G$225,2,FALSE)</f>
        <v>Degas_livestock_manure_conv</v>
      </c>
      <c r="AM28" s="113" t="str">
        <f>VLOOKUP(AK28,Other_tabels!$E$5:$G$225,3,FALSE)</f>
        <v>Field_application</v>
      </c>
      <c r="AN28" s="10">
        <v>95</v>
      </c>
      <c r="AO28" s="10" t="s">
        <v>33</v>
      </c>
      <c r="AQ28" s="10"/>
      <c r="AR28" s="10"/>
      <c r="AT28" s="10"/>
      <c r="AU28" s="10"/>
      <c r="AX28" s="10"/>
      <c r="AY28" s="166"/>
      <c r="AZ28" s="10"/>
      <c r="BA28" s="128"/>
      <c r="BB28" s="126"/>
      <c r="BC28" s="10"/>
      <c r="BD28" s="128"/>
      <c r="BE28" s="126"/>
      <c r="BF28" s="10"/>
      <c r="BG28" s="148"/>
      <c r="BH28" s="126"/>
      <c r="BI28" s="10"/>
      <c r="BJ28" s="128"/>
      <c r="BK28" s="126"/>
      <c r="BL28" s="10"/>
      <c r="BM28" s="128"/>
      <c r="BN28" s="126"/>
      <c r="BO28" s="10"/>
      <c r="BP28" s="128"/>
      <c r="BQ28" s="129"/>
      <c r="BR28" s="89"/>
      <c r="BS28" s="159"/>
      <c r="BT28" s="129"/>
      <c r="BU28" s="89"/>
      <c r="BV28" s="159"/>
      <c r="BW28" s="160"/>
      <c r="BX28" s="29"/>
      <c r="BY28" s="161"/>
      <c r="BZ28" s="129"/>
      <c r="CA28" s="89"/>
      <c r="CB28" s="159"/>
      <c r="CC28" s="126"/>
      <c r="CD28" s="10"/>
      <c r="CE28" s="128"/>
      <c r="CF28" s="126"/>
      <c r="CG28" s="10"/>
      <c r="CH28" s="128"/>
      <c r="CI28" s="126"/>
      <c r="CJ28" s="10"/>
      <c r="CK28" s="128"/>
      <c r="CL28" s="126"/>
      <c r="CM28" s="10"/>
      <c r="CN28" s="128"/>
      <c r="CO28" s="126"/>
      <c r="CP28" s="10"/>
      <c r="CQ28" s="128"/>
      <c r="CS28" s="179" t="str">
        <f t="shared" si="0"/>
        <v>Degassed_slurry_cattle_conv</v>
      </c>
      <c r="CT28" s="85" t="str">
        <f t="shared" si="1"/>
        <v>Degassed_cattle_slurry_conv</v>
      </c>
      <c r="CV28" s="126"/>
      <c r="CW28" s="127"/>
      <c r="CX28" s="128"/>
      <c r="CY28" s="126"/>
      <c r="CZ28" s="10"/>
      <c r="DA28" s="128"/>
      <c r="DB28" s="129"/>
      <c r="DC28" s="138"/>
      <c r="DD28" s="89"/>
      <c r="DE28" s="89"/>
      <c r="DF28" s="128"/>
      <c r="DG28" s="126"/>
      <c r="DH28" s="128"/>
      <c r="DI28" s="126"/>
      <c r="DJ28" s="148"/>
      <c r="DK28" s="10" t="s">
        <v>517</v>
      </c>
      <c r="DL28" s="143"/>
    </row>
    <row r="29" spans="1:116" x14ac:dyDescent="0.3">
      <c r="A29" s="206">
        <f t="shared" si="5"/>
        <v>25</v>
      </c>
      <c r="B29" s="10" t="s">
        <v>426</v>
      </c>
      <c r="C29" s="10" t="s">
        <v>322</v>
      </c>
      <c r="D29" s="113" t="str">
        <f>VLOOKUP(C29,Other_tabels!$E$5:$G$225,2,FALSE)</f>
        <v>Dead_meat</v>
      </c>
      <c r="E29" s="113" t="str">
        <f>VLOOKUP(C29,Other_tabels!$E$5:$G$225,3,FALSE)</f>
        <v>Exit_model</v>
      </c>
      <c r="F29" s="10">
        <v>350</v>
      </c>
      <c r="G29" s="10" t="s">
        <v>33</v>
      </c>
      <c r="H29" s="79"/>
      <c r="I29" s="38">
        <v>0</v>
      </c>
      <c r="J29" s="29">
        <v>680</v>
      </c>
      <c r="K29" s="39">
        <f t="shared" si="2"/>
        <v>73.14</v>
      </c>
      <c r="L29" s="89">
        <v>17.43</v>
      </c>
      <c r="M29" s="89">
        <v>5.14</v>
      </c>
      <c r="N29" s="89">
        <v>19.63</v>
      </c>
      <c r="O29" s="29">
        <v>457.125</v>
      </c>
      <c r="P29" s="143" t="s">
        <v>429</v>
      </c>
      <c r="Q29" s="4"/>
      <c r="Y29" s="4">
        <f t="shared" si="9"/>
        <v>25</v>
      </c>
      <c r="Z29" s="10" t="str">
        <f t="shared" si="8"/>
        <v>For_prod_25</v>
      </c>
      <c r="AA29" s="10"/>
      <c r="AB29" s="113" t="e">
        <f>VLOOKUP(AA29,Other_tabels!$E$5:$G$131,2,FALSE)</f>
        <v>#N/A</v>
      </c>
      <c r="AC29" s="113" t="e">
        <f>VLOOKUP(AA29,Other_tabels!$E$5:$G$131,3,FALSE)</f>
        <v>#N/A</v>
      </c>
      <c r="AD29" s="10"/>
      <c r="AE29" s="10"/>
      <c r="AF29" s="10"/>
      <c r="AI29" s="206">
        <v>25</v>
      </c>
      <c r="AJ29" s="10" t="s">
        <v>255</v>
      </c>
      <c r="AK29" s="10" t="s">
        <v>306</v>
      </c>
      <c r="AL29" s="113" t="str">
        <f>VLOOKUP(AK29,Other_tabels!$E$5:$G$225,2,FALSE)</f>
        <v>Degas_livestock_manure_conv</v>
      </c>
      <c r="AM29" s="113" t="str">
        <f>VLOOKUP(AK29,Other_tabels!$E$5:$G$225,3,FALSE)</f>
        <v>Field_application</v>
      </c>
      <c r="AN29" s="10">
        <v>95</v>
      </c>
      <c r="AO29" s="10" t="s">
        <v>33</v>
      </c>
      <c r="AQ29" s="10"/>
      <c r="AR29" s="10"/>
      <c r="AT29" s="10"/>
      <c r="AU29" s="10"/>
      <c r="AX29" s="10"/>
      <c r="AY29" s="166"/>
      <c r="AZ29" s="10"/>
      <c r="BA29" s="128"/>
      <c r="BB29" s="126"/>
      <c r="BC29" s="10"/>
      <c r="BD29" s="128"/>
      <c r="BE29" s="126"/>
      <c r="BF29" s="10"/>
      <c r="BG29" s="148"/>
      <c r="BH29" s="126"/>
      <c r="BI29" s="10"/>
      <c r="BJ29" s="128"/>
      <c r="BK29" s="126"/>
      <c r="BL29" s="10"/>
      <c r="BM29" s="128"/>
      <c r="BN29" s="126"/>
      <c r="BO29" s="10"/>
      <c r="BP29" s="128"/>
      <c r="BQ29" s="129"/>
      <c r="BR29" s="89"/>
      <c r="BS29" s="159"/>
      <c r="BT29" s="129"/>
      <c r="BU29" s="89"/>
      <c r="BV29" s="159"/>
      <c r="BW29" s="160"/>
      <c r="BX29" s="29"/>
      <c r="BY29" s="161"/>
      <c r="BZ29" s="129"/>
      <c r="CA29" s="89"/>
      <c r="CB29" s="159"/>
      <c r="CC29" s="126"/>
      <c r="CD29" s="10"/>
      <c r="CE29" s="128"/>
      <c r="CF29" s="126"/>
      <c r="CG29" s="10"/>
      <c r="CH29" s="128"/>
      <c r="CI29" s="126"/>
      <c r="CJ29" s="10"/>
      <c r="CK29" s="128"/>
      <c r="CL29" s="126"/>
      <c r="CM29" s="10"/>
      <c r="CN29" s="128"/>
      <c r="CO29" s="126"/>
      <c r="CP29" s="10"/>
      <c r="CQ29" s="128"/>
      <c r="CS29" s="179" t="str">
        <f t="shared" si="0"/>
        <v>Degassed_slurry_pig_conv</v>
      </c>
      <c r="CT29" s="85" t="str">
        <f t="shared" si="1"/>
        <v>Degassed_swine_slurry_conv</v>
      </c>
      <c r="CV29" s="126"/>
      <c r="CW29" s="127"/>
      <c r="CX29" s="128"/>
      <c r="CY29" s="126"/>
      <c r="CZ29" s="10"/>
      <c r="DA29" s="128"/>
      <c r="DB29" s="129"/>
      <c r="DC29" s="138"/>
      <c r="DD29" s="89"/>
      <c r="DE29" s="89"/>
      <c r="DF29" s="128"/>
      <c r="DG29" s="126"/>
      <c r="DH29" s="128"/>
      <c r="DI29" s="126"/>
      <c r="DJ29" s="148"/>
      <c r="DK29" s="10" t="s">
        <v>517</v>
      </c>
      <c r="DL29" s="143"/>
    </row>
    <row r="30" spans="1:116" x14ac:dyDescent="0.3">
      <c r="A30" s="206">
        <f t="shared" si="5"/>
        <v>26</v>
      </c>
      <c r="B30" s="10" t="s">
        <v>437</v>
      </c>
      <c r="C30" s="10" t="s">
        <v>438</v>
      </c>
      <c r="D30" s="113" t="str">
        <f>VLOOKUP(C30,Other_tabels!$E$5:$G$225,2,FALSE)</f>
        <v>Planteolie</v>
      </c>
      <c r="E30" s="113" t="str">
        <f>VLOOKUP(C30,Other_tabels!$E$5:$G$225,3,FALSE)</f>
        <v>Exit_model</v>
      </c>
      <c r="F30" s="10">
        <v>1000</v>
      </c>
      <c r="G30" s="10" t="s">
        <v>33</v>
      </c>
      <c r="H30" s="79"/>
      <c r="I30" s="38">
        <v>0</v>
      </c>
      <c r="J30" s="29">
        <v>450</v>
      </c>
      <c r="K30" s="39">
        <f t="shared" si="2"/>
        <v>0</v>
      </c>
      <c r="L30" s="89">
        <v>0</v>
      </c>
      <c r="M30" s="89">
        <v>0</v>
      </c>
      <c r="N30" s="89">
        <v>36.6</v>
      </c>
      <c r="O30" s="29">
        <v>0</v>
      </c>
      <c r="P30" s="143"/>
      <c r="Q30" s="4"/>
      <c r="Y30" s="4">
        <f t="shared" si="9"/>
        <v>26</v>
      </c>
      <c r="Z30" s="10" t="str">
        <f t="shared" si="8"/>
        <v>For_prod_26</v>
      </c>
      <c r="AA30" s="10"/>
      <c r="AB30" s="113" t="e">
        <f>VLOOKUP(AA30,Other_tabels!$E$5:$G$131,2,FALSE)</f>
        <v>#N/A</v>
      </c>
      <c r="AC30" s="113" t="e">
        <f>VLOOKUP(AA30,Other_tabels!$E$5:$G$131,3,FALSE)</f>
        <v>#N/A</v>
      </c>
      <c r="AD30" s="10"/>
      <c r="AE30" s="10"/>
      <c r="AF30" s="10"/>
      <c r="AI30" s="206">
        <v>26</v>
      </c>
      <c r="AJ30" s="10" t="s">
        <v>258</v>
      </c>
      <c r="AK30" s="10" t="s">
        <v>259</v>
      </c>
      <c r="AL30" s="113" t="str">
        <f>VLOOKUP(AK30,Other_tabels!$E$5:$G$225,2,FALSE)</f>
        <v>Livestock_manure_conv</v>
      </c>
      <c r="AM30" s="113" t="str">
        <f>VLOOKUP(AK30,Other_tabels!$E$5:$G$225,3,FALSE)</f>
        <v>Field_application</v>
      </c>
      <c r="AN30" s="10">
        <v>39</v>
      </c>
      <c r="AO30" s="10" t="s">
        <v>33</v>
      </c>
      <c r="AQ30" s="10"/>
      <c r="AR30" s="10"/>
      <c r="AT30" s="10"/>
      <c r="AU30" s="10"/>
      <c r="AX30" s="10"/>
      <c r="AY30" s="166"/>
      <c r="AZ30" s="10"/>
      <c r="BA30" s="128"/>
      <c r="BB30" s="126"/>
      <c r="BC30" s="10"/>
      <c r="BD30" s="128"/>
      <c r="BE30" s="126"/>
      <c r="BF30" s="10"/>
      <c r="BG30" s="148"/>
      <c r="BH30" s="126"/>
      <c r="BI30" s="10"/>
      <c r="BJ30" s="128"/>
      <c r="BK30" s="126"/>
      <c r="BL30" s="10"/>
      <c r="BM30" s="128"/>
      <c r="BN30" s="126"/>
      <c r="BO30" s="10"/>
      <c r="BP30" s="128"/>
      <c r="BQ30" s="129"/>
      <c r="BR30" s="89"/>
      <c r="BS30" s="159"/>
      <c r="BT30" s="129"/>
      <c r="BU30" s="89"/>
      <c r="BV30" s="159"/>
      <c r="BW30" s="160"/>
      <c r="BX30" s="29"/>
      <c r="BY30" s="161"/>
      <c r="BZ30" s="129"/>
      <c r="CA30" s="89"/>
      <c r="CB30" s="159"/>
      <c r="CC30" s="126"/>
      <c r="CD30" s="10"/>
      <c r="CE30" s="128"/>
      <c r="CF30" s="126"/>
      <c r="CG30" s="10"/>
      <c r="CH30" s="128"/>
      <c r="CI30" s="126"/>
      <c r="CJ30" s="10"/>
      <c r="CK30" s="128"/>
      <c r="CL30" s="126"/>
      <c r="CM30" s="10"/>
      <c r="CN30" s="128"/>
      <c r="CO30" s="126"/>
      <c r="CP30" s="10"/>
      <c r="CQ30" s="128"/>
      <c r="CS30" s="179" t="str">
        <f t="shared" si="0"/>
        <v>Separ_thin_fraction_catt_slurry_conv</v>
      </c>
      <c r="CT30" s="85" t="str">
        <f t="shared" si="1"/>
        <v>Separ_thin_fraction_catt_conv</v>
      </c>
      <c r="CV30" s="126"/>
      <c r="CW30" s="127"/>
      <c r="CX30" s="128"/>
      <c r="CY30" s="126"/>
      <c r="CZ30" s="10"/>
      <c r="DA30" s="128"/>
      <c r="DB30" s="129"/>
      <c r="DC30" s="138"/>
      <c r="DD30" s="89"/>
      <c r="DE30" s="89"/>
      <c r="DF30" s="128"/>
      <c r="DG30" s="126"/>
      <c r="DH30" s="128"/>
      <c r="DI30" s="126"/>
      <c r="DJ30" s="148"/>
      <c r="DK30" s="10" t="s">
        <v>517</v>
      </c>
      <c r="DL30" s="143"/>
    </row>
    <row r="31" spans="1:116" x14ac:dyDescent="0.3">
      <c r="A31" s="206">
        <f t="shared" si="5"/>
        <v>27</v>
      </c>
      <c r="B31" s="10" t="s">
        <v>628</v>
      </c>
      <c r="C31" s="10" t="s">
        <v>322</v>
      </c>
      <c r="D31" s="113" t="str">
        <f>VLOOKUP(C31,Other_tabels!$E$5:$G$225,2,FALSE)</f>
        <v>Dead_meat</v>
      </c>
      <c r="E31" s="113" t="str">
        <f>VLOOKUP(C31,Other_tabels!$E$5:$G$225,3,FALSE)</f>
        <v>Exit_model</v>
      </c>
      <c r="F31" s="10">
        <v>370</v>
      </c>
      <c r="G31" s="10" t="s">
        <v>33</v>
      </c>
      <c r="H31" s="79"/>
      <c r="I31" s="38">
        <v>0</v>
      </c>
      <c r="J31" s="29">
        <v>640</v>
      </c>
      <c r="K31" s="39">
        <f t="shared" si="2"/>
        <v>69.459199999999996</v>
      </c>
      <c r="L31" s="89">
        <v>16.22</v>
      </c>
      <c r="M31" s="89">
        <v>5.95</v>
      </c>
      <c r="N31" s="89">
        <v>27.17</v>
      </c>
      <c r="O31" s="29">
        <v>434.12</v>
      </c>
      <c r="P31" s="143" t="s">
        <v>354</v>
      </c>
      <c r="Q31" s="4"/>
      <c r="Y31" s="4">
        <f t="shared" si="9"/>
        <v>27</v>
      </c>
      <c r="Z31" s="10" t="str">
        <f t="shared" si="8"/>
        <v>For_prod_27</v>
      </c>
      <c r="AA31" s="10"/>
      <c r="AB31" s="113" t="e">
        <f>VLOOKUP(AA31,Other_tabels!$E$5:$G$131,2,FALSE)</f>
        <v>#N/A</v>
      </c>
      <c r="AC31" s="113" t="e">
        <f>VLOOKUP(AA31,Other_tabels!$E$5:$G$131,3,FALSE)</f>
        <v>#N/A</v>
      </c>
      <c r="AD31" s="10"/>
      <c r="AE31" s="10"/>
      <c r="AF31" s="10"/>
      <c r="AI31" s="206">
        <v>27</v>
      </c>
      <c r="AJ31" s="10" t="s">
        <v>260</v>
      </c>
      <c r="AK31" s="10" t="s">
        <v>261</v>
      </c>
      <c r="AL31" s="113" t="str">
        <f>VLOOKUP(AK31,Other_tabels!$E$5:$G$225,2,FALSE)</f>
        <v>Livestock_manure_conv</v>
      </c>
      <c r="AM31" s="113" t="str">
        <f>VLOOKUP(AK31,Other_tabels!$E$5:$G$225,3,FALSE)</f>
        <v>Field_application</v>
      </c>
      <c r="AN31" s="10">
        <v>300</v>
      </c>
      <c r="AO31" s="10" t="s">
        <v>33</v>
      </c>
      <c r="AQ31" s="10"/>
      <c r="AR31" s="10"/>
      <c r="AT31" s="10">
        <v>2</v>
      </c>
      <c r="AU31" s="10">
        <v>0.24</v>
      </c>
      <c r="AV31" t="s">
        <v>788</v>
      </c>
      <c r="AX31" s="10"/>
      <c r="AY31" s="166"/>
      <c r="AZ31" s="10"/>
      <c r="BA31" s="128"/>
      <c r="BB31" s="126"/>
      <c r="BC31" s="10"/>
      <c r="BD31" s="128"/>
      <c r="BE31" s="126"/>
      <c r="BF31" s="10"/>
      <c r="BG31" s="148"/>
      <c r="BH31" s="126"/>
      <c r="BI31" s="10"/>
      <c r="BJ31" s="128"/>
      <c r="BK31" s="126"/>
      <c r="BL31" s="10"/>
      <c r="BM31" s="128"/>
      <c r="BN31" s="126"/>
      <c r="BO31" s="10"/>
      <c r="BP31" s="128"/>
      <c r="BQ31" s="129"/>
      <c r="BR31" s="89"/>
      <c r="BS31" s="159"/>
      <c r="BT31" s="129"/>
      <c r="BU31" s="89"/>
      <c r="BV31" s="159"/>
      <c r="BW31" s="160"/>
      <c r="BX31" s="29"/>
      <c r="BY31" s="161"/>
      <c r="BZ31" s="129"/>
      <c r="CA31" s="89"/>
      <c r="CB31" s="159"/>
      <c r="CC31" s="126"/>
      <c r="CD31" s="10"/>
      <c r="CE31" s="128"/>
      <c r="CF31" s="126"/>
      <c r="CG31" s="10"/>
      <c r="CH31" s="128"/>
      <c r="CI31" s="126"/>
      <c r="CJ31" s="10"/>
      <c r="CK31" s="128"/>
      <c r="CL31" s="126"/>
      <c r="CM31" s="10"/>
      <c r="CN31" s="128"/>
      <c r="CO31" s="126"/>
      <c r="CP31" s="10"/>
      <c r="CQ31" s="128"/>
      <c r="CS31" s="179" t="str">
        <f t="shared" si="0"/>
        <v>Separ_solid_fraction_catt_slurry_conv</v>
      </c>
      <c r="CT31" s="85" t="str">
        <f t="shared" si="1"/>
        <v>Separ_solid_fraction_catt_conv</v>
      </c>
      <c r="CV31" s="126">
        <v>5.5</v>
      </c>
      <c r="CW31" s="127">
        <v>5.5</v>
      </c>
      <c r="CX31" s="128">
        <v>4.9000000000000004</v>
      </c>
      <c r="CY31" s="126">
        <v>5.8</v>
      </c>
      <c r="CZ31" s="10"/>
      <c r="DA31" s="128"/>
      <c r="DB31" s="129"/>
      <c r="DC31" s="138"/>
      <c r="DD31" s="89"/>
      <c r="DE31" s="89"/>
      <c r="DF31" s="128"/>
      <c r="DG31" s="126"/>
      <c r="DH31" s="128"/>
      <c r="DI31" s="126"/>
      <c r="DJ31" s="148"/>
      <c r="DK31" s="10" t="s">
        <v>516</v>
      </c>
      <c r="DL31" s="143"/>
    </row>
    <row r="32" spans="1:116" x14ac:dyDescent="0.3">
      <c r="A32" s="206">
        <f t="shared" si="5"/>
        <v>28</v>
      </c>
      <c r="B32" s="10" t="s">
        <v>629</v>
      </c>
      <c r="C32" s="10" t="s">
        <v>633</v>
      </c>
      <c r="D32" s="113" t="str">
        <f>VLOOKUP(C32,Other_tabels!$E$5:$G$225,2,FALSE)</f>
        <v>Meat</v>
      </c>
      <c r="E32" s="113" t="str">
        <f>VLOOKUP(C32,Other_tabels!$E$5:$G$225,3,FALSE)</f>
        <v>Exit_model</v>
      </c>
      <c r="F32" s="10">
        <v>370</v>
      </c>
      <c r="G32" s="10" t="s">
        <v>33</v>
      </c>
      <c r="H32" s="79"/>
      <c r="I32" s="38">
        <v>0</v>
      </c>
      <c r="J32" s="29">
        <v>680</v>
      </c>
      <c r="K32" s="39">
        <f t="shared" si="2"/>
        <v>59.459200000000003</v>
      </c>
      <c r="L32" s="89">
        <v>17.3</v>
      </c>
      <c r="M32" s="89">
        <v>5.41</v>
      </c>
      <c r="N32" s="89">
        <v>27.17</v>
      </c>
      <c r="O32" s="29">
        <v>371.62</v>
      </c>
      <c r="P32" s="143"/>
      <c r="Q32" s="4"/>
      <c r="Y32" s="4">
        <f t="shared" si="9"/>
        <v>28</v>
      </c>
      <c r="Z32" s="10" t="str">
        <f t="shared" si="8"/>
        <v>For_prod_28</v>
      </c>
      <c r="AA32" s="10"/>
      <c r="AB32" s="113" t="e">
        <f>VLOOKUP(AA32,Other_tabels!$E$5:$G$131,2,FALSE)</f>
        <v>#N/A</v>
      </c>
      <c r="AC32" s="113" t="e">
        <f>VLOOKUP(AA32,Other_tabels!$E$5:$G$131,3,FALSE)</f>
        <v>#N/A</v>
      </c>
      <c r="AD32" s="10"/>
      <c r="AE32" s="10"/>
      <c r="AF32" s="10"/>
      <c r="AI32" s="206">
        <v>28</v>
      </c>
      <c r="AJ32" s="10" t="s">
        <v>295</v>
      </c>
      <c r="AK32" s="10" t="s">
        <v>695</v>
      </c>
      <c r="AL32" s="113" t="str">
        <f>VLOOKUP(AK32,Other_tabels!$E$5:$G$225,2,FALSE)</f>
        <v>Degas_livestock_manure_conv</v>
      </c>
      <c r="AM32" s="113" t="str">
        <f>VLOOKUP(AK32,Other_tabels!$E$5:$G$225,3,FALSE)</f>
        <v>Field_application</v>
      </c>
      <c r="AN32" s="10">
        <v>39</v>
      </c>
      <c r="AO32" s="10" t="s">
        <v>33</v>
      </c>
      <c r="AQ32" s="10"/>
      <c r="AR32" s="10"/>
      <c r="AT32" s="10"/>
      <c r="AU32" s="10"/>
      <c r="AX32" s="10"/>
      <c r="AY32" s="166"/>
      <c r="AZ32" s="10"/>
      <c r="BA32" s="128"/>
      <c r="BB32" s="126"/>
      <c r="BC32" s="10"/>
      <c r="BD32" s="128"/>
      <c r="BE32" s="126"/>
      <c r="BF32" s="10"/>
      <c r="BG32" s="148"/>
      <c r="BH32" s="126"/>
      <c r="BI32" s="10"/>
      <c r="BJ32" s="128"/>
      <c r="BK32" s="126"/>
      <c r="BL32" s="10"/>
      <c r="BM32" s="128"/>
      <c r="BN32" s="126"/>
      <c r="BO32" s="10"/>
      <c r="BP32" s="128"/>
      <c r="BQ32" s="129"/>
      <c r="BR32" s="89"/>
      <c r="BS32" s="159"/>
      <c r="BT32" s="129"/>
      <c r="BU32" s="89"/>
      <c r="BV32" s="159"/>
      <c r="BW32" s="160"/>
      <c r="BX32" s="29"/>
      <c r="BY32" s="161"/>
      <c r="BZ32" s="129"/>
      <c r="CA32" s="89"/>
      <c r="CB32" s="159"/>
      <c r="CC32" s="126"/>
      <c r="CD32" s="10"/>
      <c r="CE32" s="128"/>
      <c r="CF32" s="126"/>
      <c r="CG32" s="10"/>
      <c r="CH32" s="128"/>
      <c r="CI32" s="126"/>
      <c r="CJ32" s="10"/>
      <c r="CK32" s="128"/>
      <c r="CL32" s="126"/>
      <c r="CM32" s="10"/>
      <c r="CN32" s="128"/>
      <c r="CO32" s="126"/>
      <c r="CP32" s="10"/>
      <c r="CQ32" s="128"/>
      <c r="CS32" s="179" t="str">
        <f t="shared" si="0"/>
        <v>Separ_degas_thin_frac_catt_slurry_conv</v>
      </c>
      <c r="CT32" s="85" t="str">
        <f t="shared" si="1"/>
        <v>Separ_degas_thin_fraction_catt_slurry_conv</v>
      </c>
      <c r="CV32" s="126"/>
      <c r="CW32" s="127"/>
      <c r="CX32" s="128"/>
      <c r="CY32" s="126"/>
      <c r="CZ32" s="10"/>
      <c r="DA32" s="128"/>
      <c r="DB32" s="129"/>
      <c r="DC32" s="138"/>
      <c r="DD32" s="89"/>
      <c r="DE32" s="89"/>
      <c r="DF32" s="128"/>
      <c r="DG32" s="126"/>
      <c r="DH32" s="128"/>
      <c r="DI32" s="126"/>
      <c r="DJ32" s="148"/>
      <c r="DK32" s="10" t="s">
        <v>517</v>
      </c>
      <c r="DL32" s="143"/>
    </row>
    <row r="33" spans="1:116" x14ac:dyDescent="0.3">
      <c r="A33" s="206">
        <f t="shared" si="5"/>
        <v>29</v>
      </c>
      <c r="B33" s="10" t="s">
        <v>630</v>
      </c>
      <c r="C33" s="10" t="s">
        <v>634</v>
      </c>
      <c r="D33" s="113" t="str">
        <f>VLOOKUP(C33,Other_tabels!$E$5:$G$225,2,FALSE)</f>
        <v>Pig_live_org</v>
      </c>
      <c r="E33" s="113" t="str">
        <f>VLOOKUP(C33,Other_tabels!$E$5:$G$225,3,FALSE)</f>
        <v>Livestock_balance</v>
      </c>
      <c r="F33" s="10">
        <v>370</v>
      </c>
      <c r="G33" s="10" t="s">
        <v>33</v>
      </c>
      <c r="H33" s="79"/>
      <c r="I33" s="38">
        <v>0</v>
      </c>
      <c r="J33" s="29">
        <v>640</v>
      </c>
      <c r="K33" s="39">
        <f t="shared" si="2"/>
        <v>69.459199999999996</v>
      </c>
      <c r="L33" s="89">
        <v>16.22</v>
      </c>
      <c r="M33" s="89">
        <v>5.95</v>
      </c>
      <c r="N33" s="89">
        <v>27.17</v>
      </c>
      <c r="O33" s="29">
        <v>434.12</v>
      </c>
      <c r="P33" s="143"/>
      <c r="Q33" s="4"/>
      <c r="Y33" s="4">
        <f t="shared" si="9"/>
        <v>29</v>
      </c>
      <c r="Z33" s="10" t="str">
        <f t="shared" si="8"/>
        <v>For_prod_29</v>
      </c>
      <c r="AA33" s="10"/>
      <c r="AB33" s="113" t="e">
        <f>VLOOKUP(AA33,Other_tabels!$E$5:$G$131,2,FALSE)</f>
        <v>#N/A</v>
      </c>
      <c r="AC33" s="113" t="e">
        <f>VLOOKUP(AA33,Other_tabels!$E$5:$G$131,3,FALSE)</f>
        <v>#N/A</v>
      </c>
      <c r="AD33" s="10"/>
      <c r="AE33" s="10"/>
      <c r="AF33" s="10"/>
      <c r="AI33" s="206">
        <v>29</v>
      </c>
      <c r="AJ33" s="10" t="s">
        <v>296</v>
      </c>
      <c r="AK33" s="10" t="s">
        <v>696</v>
      </c>
      <c r="AL33" s="113" t="str">
        <f>VLOOKUP(AK33,Other_tabels!$E$5:$G$225,2,FALSE)</f>
        <v>Degas_livestock_manure_conv</v>
      </c>
      <c r="AM33" s="113" t="str">
        <f>VLOOKUP(AK33,Other_tabels!$E$5:$G$225,3,FALSE)</f>
        <v>Field_application</v>
      </c>
      <c r="AN33" s="10">
        <v>300</v>
      </c>
      <c r="AO33" s="10" t="s">
        <v>33</v>
      </c>
      <c r="AQ33" s="10"/>
      <c r="AR33" s="10"/>
      <c r="AT33" s="89">
        <v>0.8</v>
      </c>
      <c r="AU33" s="10">
        <v>0.18</v>
      </c>
      <c r="AV33">
        <v>5</v>
      </c>
      <c r="AX33" s="10"/>
      <c r="AY33" s="166"/>
      <c r="AZ33" s="10"/>
      <c r="BA33" s="128"/>
      <c r="BB33" s="126"/>
      <c r="BC33" s="10"/>
      <c r="BD33" s="128"/>
      <c r="BE33" s="126"/>
      <c r="BF33" s="10"/>
      <c r="BG33" s="148"/>
      <c r="BH33" s="126"/>
      <c r="BI33" s="10"/>
      <c r="BJ33" s="128"/>
      <c r="BK33" s="126"/>
      <c r="BL33" s="10"/>
      <c r="BM33" s="128"/>
      <c r="BN33" s="126"/>
      <c r="BO33" s="10"/>
      <c r="BP33" s="128"/>
      <c r="BQ33" s="129"/>
      <c r="BR33" s="89"/>
      <c r="BS33" s="159"/>
      <c r="BT33" s="129"/>
      <c r="BU33" s="89"/>
      <c r="BV33" s="159"/>
      <c r="BW33" s="160"/>
      <c r="BX33" s="29"/>
      <c r="BY33" s="161"/>
      <c r="BZ33" s="129"/>
      <c r="CA33" s="89"/>
      <c r="CB33" s="159"/>
      <c r="CC33" s="126"/>
      <c r="CD33" s="10"/>
      <c r="CE33" s="128"/>
      <c r="CF33" s="126"/>
      <c r="CG33" s="10"/>
      <c r="CH33" s="128"/>
      <c r="CI33" s="126"/>
      <c r="CJ33" s="10"/>
      <c r="CK33" s="128"/>
      <c r="CL33" s="126"/>
      <c r="CM33" s="10"/>
      <c r="CN33" s="128"/>
      <c r="CO33" s="126"/>
      <c r="CP33" s="10"/>
      <c r="CQ33" s="128"/>
      <c r="CS33" s="179" t="str">
        <f t="shared" si="0"/>
        <v>Separ_degas_solid_frac_catt_slurry_conv</v>
      </c>
      <c r="CT33" s="85" t="str">
        <f t="shared" si="1"/>
        <v>Separ_degas_solid_fraction_catt_slurry_conv</v>
      </c>
      <c r="CV33" s="126">
        <v>5.5</v>
      </c>
      <c r="CW33" s="127">
        <v>5.5</v>
      </c>
      <c r="CX33" s="128">
        <v>4.9000000000000004</v>
      </c>
      <c r="CY33" s="126">
        <v>5.8</v>
      </c>
      <c r="CZ33" s="10"/>
      <c r="DA33" s="128"/>
      <c r="DB33" s="129"/>
      <c r="DC33" s="138"/>
      <c r="DD33" s="89"/>
      <c r="DE33" s="89"/>
      <c r="DF33" s="128"/>
      <c r="DG33" s="126"/>
      <c r="DH33" s="128"/>
      <c r="DI33" s="126"/>
      <c r="DJ33" s="148"/>
      <c r="DK33" s="10" t="s">
        <v>516</v>
      </c>
      <c r="DL33" s="143"/>
    </row>
    <row r="34" spans="1:116" x14ac:dyDescent="0.3">
      <c r="A34" s="206">
        <f t="shared" si="5"/>
        <v>30</v>
      </c>
      <c r="B34" s="10" t="s">
        <v>631</v>
      </c>
      <c r="C34" s="10" t="s">
        <v>635</v>
      </c>
      <c r="D34" s="113" t="str">
        <f>VLOOKUP(C34,Other_tabels!$E$5:$G$225,2,FALSE)</f>
        <v>Pig_live_org</v>
      </c>
      <c r="E34" s="113" t="str">
        <f>VLOOKUP(C34,Other_tabels!$E$5:$G$225,3,FALSE)</f>
        <v>Livestock_balance</v>
      </c>
      <c r="F34" s="10">
        <v>370</v>
      </c>
      <c r="G34" s="10" t="s">
        <v>33</v>
      </c>
      <c r="H34" s="79"/>
      <c r="I34" s="38">
        <v>0</v>
      </c>
      <c r="J34" s="29">
        <v>640</v>
      </c>
      <c r="K34" s="89">
        <v>79.87</v>
      </c>
      <c r="L34" s="89">
        <v>13.24</v>
      </c>
      <c r="M34" s="89">
        <v>5.95</v>
      </c>
      <c r="N34" s="89">
        <v>27.17</v>
      </c>
      <c r="O34" s="29"/>
      <c r="P34" s="143" t="s">
        <v>779</v>
      </c>
      <c r="Q34" s="4"/>
      <c r="Y34" s="4">
        <f t="shared" si="9"/>
        <v>30</v>
      </c>
      <c r="Z34" s="10" t="str">
        <f t="shared" si="8"/>
        <v>For_prod_30</v>
      </c>
      <c r="AA34" s="10"/>
      <c r="AB34" s="113" t="e">
        <f>VLOOKUP(AA34,Other_tabels!$E$5:$G$131,2,FALSE)</f>
        <v>#N/A</v>
      </c>
      <c r="AC34" s="113" t="e">
        <f>VLOOKUP(AA34,Other_tabels!$E$5:$G$131,3,FALSE)</f>
        <v>#N/A</v>
      </c>
      <c r="AD34" s="10"/>
      <c r="AE34" s="10"/>
      <c r="AF34" s="10"/>
      <c r="AI34" s="206">
        <v>31</v>
      </c>
      <c r="AJ34" s="10" t="s">
        <v>697</v>
      </c>
      <c r="AK34" s="10" t="s">
        <v>697</v>
      </c>
      <c r="AL34" s="113" t="str">
        <f>VLOOKUP(AK34,Other_tabels!$E$5:$G$225,2,FALSE)</f>
        <v>Degas_livestock_manure_conv</v>
      </c>
      <c r="AM34" s="113" t="str">
        <f>VLOOKUP(AK34,Other_tabels!$E$5:$G$225,3,FALSE)</f>
        <v>Field_application</v>
      </c>
      <c r="AN34" s="10">
        <v>300</v>
      </c>
      <c r="AO34" s="10" t="s">
        <v>33</v>
      </c>
      <c r="AQ34" s="10"/>
      <c r="AR34" s="10"/>
      <c r="AT34" s="89">
        <v>0.8</v>
      </c>
      <c r="AU34" s="10">
        <v>0.18</v>
      </c>
      <c r="AV34">
        <v>5</v>
      </c>
      <c r="AX34" s="10"/>
      <c r="AY34" s="166"/>
      <c r="AZ34" s="10"/>
      <c r="BA34" s="128"/>
      <c r="BB34" s="126"/>
      <c r="BC34" s="10"/>
      <c r="BD34" s="128"/>
      <c r="BE34" s="126"/>
      <c r="BF34" s="10"/>
      <c r="BG34" s="148"/>
      <c r="BH34" s="126"/>
      <c r="BI34" s="10"/>
      <c r="BJ34" s="128"/>
      <c r="BK34" s="126"/>
      <c r="BL34" s="10"/>
      <c r="BM34" s="128"/>
      <c r="BN34" s="126"/>
      <c r="BO34" s="10"/>
      <c r="BP34" s="128"/>
      <c r="BQ34" s="129"/>
      <c r="BR34" s="89"/>
      <c r="BS34" s="159"/>
      <c r="BT34" s="129"/>
      <c r="BU34" s="89"/>
      <c r="BV34" s="159"/>
      <c r="BW34" s="160"/>
      <c r="BX34" s="29"/>
      <c r="BY34" s="161"/>
      <c r="BZ34" s="129"/>
      <c r="CA34" s="89"/>
      <c r="CB34" s="159"/>
      <c r="CC34" s="126"/>
      <c r="CD34" s="10"/>
      <c r="CE34" s="128"/>
      <c r="CF34" s="126"/>
      <c r="CG34" s="10"/>
      <c r="CH34" s="128"/>
      <c r="CI34" s="126"/>
      <c r="CJ34" s="10"/>
      <c r="CK34" s="128"/>
      <c r="CL34" s="126"/>
      <c r="CM34" s="10"/>
      <c r="CN34" s="128"/>
      <c r="CO34" s="126"/>
      <c r="CP34" s="10"/>
      <c r="CQ34" s="128"/>
      <c r="CS34" s="179" t="str">
        <f t="shared" ref="CS34:CS65" si="10">AJ34</f>
        <v>Separ_degas_solid_fraction_pig_slurry_conv</v>
      </c>
      <c r="CT34" s="85" t="str">
        <f t="shared" ref="CT34:CT65" si="11">AK34</f>
        <v>Separ_degas_solid_fraction_pig_slurry_conv</v>
      </c>
      <c r="CV34" s="126">
        <v>5.7</v>
      </c>
      <c r="CW34" s="127">
        <v>5.9</v>
      </c>
      <c r="CX34" s="128">
        <v>4.9000000000000004</v>
      </c>
      <c r="CY34" s="126">
        <v>5.9</v>
      </c>
      <c r="CZ34" s="10"/>
      <c r="DA34" s="128"/>
      <c r="DB34" s="129"/>
      <c r="DC34" s="138"/>
      <c r="DD34" s="89"/>
      <c r="DE34" s="89"/>
      <c r="DF34" s="128"/>
      <c r="DG34" s="126"/>
      <c r="DH34" s="128"/>
      <c r="DI34" s="126"/>
      <c r="DJ34" s="148"/>
      <c r="DK34" s="10" t="s">
        <v>516</v>
      </c>
      <c r="DL34" s="143"/>
    </row>
    <row r="35" spans="1:116" x14ac:dyDescent="0.3">
      <c r="A35" s="206">
        <f t="shared" si="5"/>
        <v>31</v>
      </c>
      <c r="B35" s="10" t="s">
        <v>632</v>
      </c>
      <c r="C35" s="10" t="s">
        <v>633</v>
      </c>
      <c r="D35" s="113" t="str">
        <f>VLOOKUP(C35,Other_tabels!$E$5:$G$225,2,FALSE)</f>
        <v>Meat</v>
      </c>
      <c r="E35" s="113" t="str">
        <f>VLOOKUP(C35,Other_tabels!$E$5:$G$225,3,FALSE)</f>
        <v>Exit_model</v>
      </c>
      <c r="F35" s="10">
        <v>370</v>
      </c>
      <c r="G35" s="10" t="s">
        <v>33</v>
      </c>
      <c r="H35" s="79"/>
      <c r="I35" s="38">
        <v>0</v>
      </c>
      <c r="J35" s="29">
        <v>680</v>
      </c>
      <c r="K35" s="29">
        <v>78.7</v>
      </c>
      <c r="L35" s="89">
        <v>14.86</v>
      </c>
      <c r="M35" s="89">
        <v>5.95</v>
      </c>
      <c r="N35" s="89">
        <v>27.17</v>
      </c>
      <c r="O35" s="29"/>
      <c r="P35" s="143" t="s">
        <v>779</v>
      </c>
      <c r="Q35" s="4"/>
      <c r="Y35" s="4">
        <f t="shared" si="9"/>
        <v>31</v>
      </c>
      <c r="Z35" s="10" t="str">
        <f t="shared" si="8"/>
        <v>For_prod_31</v>
      </c>
      <c r="AA35" s="10"/>
      <c r="AB35" s="113" t="e">
        <f>VLOOKUP(AA35,Other_tabels!$E$5:$G$131,2,FALSE)</f>
        <v>#N/A</v>
      </c>
      <c r="AC35" s="113" t="e">
        <f>VLOOKUP(AA35,Other_tabels!$E$5:$G$131,3,FALSE)</f>
        <v>#N/A</v>
      </c>
      <c r="AD35" s="10"/>
      <c r="AE35" s="10"/>
      <c r="AF35" s="10"/>
      <c r="AI35" s="206">
        <v>32</v>
      </c>
      <c r="AJ35" s="10" t="s">
        <v>698</v>
      </c>
      <c r="AK35" s="10" t="s">
        <v>698</v>
      </c>
      <c r="AL35" s="113" t="str">
        <f>VLOOKUP(AK35,Other_tabels!$E$5:$G$225,2,FALSE)</f>
        <v>Degas_livestock_manure_conv</v>
      </c>
      <c r="AM35" s="113" t="str">
        <f>VLOOKUP(AK35,Other_tabels!$E$5:$G$225,3,FALSE)</f>
        <v>Field_application</v>
      </c>
      <c r="AN35" s="10">
        <v>39</v>
      </c>
      <c r="AO35" s="10" t="s">
        <v>33</v>
      </c>
      <c r="AQ35" s="10"/>
      <c r="AR35" s="10"/>
      <c r="AT35" s="10"/>
      <c r="AU35" s="10"/>
      <c r="AX35" s="10"/>
      <c r="AY35" s="166"/>
      <c r="AZ35" s="10"/>
      <c r="BA35" s="128"/>
      <c r="BB35" s="126"/>
      <c r="BC35" s="10"/>
      <c r="BD35" s="128"/>
      <c r="BE35" s="126"/>
      <c r="BF35" s="10"/>
      <c r="BG35" s="148"/>
      <c r="BH35" s="126"/>
      <c r="BI35" s="10"/>
      <c r="BJ35" s="128"/>
      <c r="BK35" s="126"/>
      <c r="BL35" s="10"/>
      <c r="BM35" s="128"/>
      <c r="BN35" s="126"/>
      <c r="BO35" s="10"/>
      <c r="BP35" s="128"/>
      <c r="BQ35" s="129"/>
      <c r="BR35" s="89"/>
      <c r="BS35" s="159"/>
      <c r="BT35" s="129"/>
      <c r="BU35" s="89"/>
      <c r="BV35" s="159"/>
      <c r="BW35" s="160"/>
      <c r="BX35" s="29"/>
      <c r="BY35" s="161"/>
      <c r="BZ35" s="129"/>
      <c r="CA35" s="89"/>
      <c r="CB35" s="159"/>
      <c r="CC35" s="126"/>
      <c r="CD35" s="10"/>
      <c r="CE35" s="128"/>
      <c r="CF35" s="126"/>
      <c r="CG35" s="10"/>
      <c r="CH35" s="128"/>
      <c r="CI35" s="126"/>
      <c r="CJ35" s="10"/>
      <c r="CK35" s="128"/>
      <c r="CL35" s="126"/>
      <c r="CM35" s="10"/>
      <c r="CN35" s="128"/>
      <c r="CO35" s="126"/>
      <c r="CP35" s="10"/>
      <c r="CQ35" s="128"/>
      <c r="CS35" s="179" t="str">
        <f t="shared" si="10"/>
        <v>Separ_degas_thin_fraction_pig_slurry_conv</v>
      </c>
      <c r="CT35" s="85" t="str">
        <f t="shared" si="11"/>
        <v>Separ_degas_thin_fraction_pig_slurry_conv</v>
      </c>
      <c r="CV35" s="126"/>
      <c r="CW35" s="127"/>
      <c r="CX35" s="128"/>
      <c r="CY35" s="126"/>
      <c r="CZ35" s="10"/>
      <c r="DA35" s="128"/>
      <c r="DB35" s="129"/>
      <c r="DC35" s="138"/>
      <c r="DD35" s="89"/>
      <c r="DE35" s="89"/>
      <c r="DF35" s="128"/>
      <c r="DG35" s="126"/>
      <c r="DH35" s="128"/>
      <c r="DI35" s="126"/>
      <c r="DJ35" s="148"/>
      <c r="DK35" s="10" t="s">
        <v>517</v>
      </c>
      <c r="DL35" s="143"/>
    </row>
    <row r="36" spans="1:116" x14ac:dyDescent="0.3">
      <c r="A36" s="206">
        <f t="shared" si="5"/>
        <v>32</v>
      </c>
      <c r="B36" s="10" t="s">
        <v>688</v>
      </c>
      <c r="C36" s="10" t="s">
        <v>689</v>
      </c>
      <c r="D36" s="113" t="str">
        <f>VLOOKUP(C36,Other_tabels!$E$5:$G$225,2,FALSE)</f>
        <v>Human_food_protein</v>
      </c>
      <c r="E36" s="113" t="str">
        <f>VLOOKUP(C36,Other_tabels!$E$5:$G$225,3,FALSE)</f>
        <v>Exit_model</v>
      </c>
      <c r="F36" s="10">
        <v>900</v>
      </c>
      <c r="G36" s="10" t="s">
        <v>33</v>
      </c>
      <c r="H36" s="79" t="s">
        <v>692</v>
      </c>
      <c r="I36" s="38">
        <v>0</v>
      </c>
      <c r="J36" s="29">
        <v>520.79</v>
      </c>
      <c r="K36" s="39">
        <f t="shared" ref="K36:K67" si="12">O36/6.25</f>
        <v>94.24</v>
      </c>
      <c r="L36" s="89">
        <v>5.39</v>
      </c>
      <c r="M36" s="89">
        <v>23.87</v>
      </c>
      <c r="N36" s="89">
        <v>16.21</v>
      </c>
      <c r="O36" s="29">
        <v>589</v>
      </c>
      <c r="P36" s="143"/>
      <c r="Q36" s="4"/>
      <c r="Y36" s="4">
        <f t="shared" si="9"/>
        <v>32</v>
      </c>
      <c r="Z36" s="10" t="str">
        <f t="shared" si="8"/>
        <v>For_prod_32</v>
      </c>
      <c r="AA36" s="10"/>
      <c r="AB36" s="113" t="e">
        <f>VLOOKUP(AA36,Other_tabels!$E$5:$G$131,2,FALSE)</f>
        <v>#N/A</v>
      </c>
      <c r="AC36" s="113" t="e">
        <f>VLOOKUP(AA36,Other_tabels!$E$5:$G$131,3,FALSE)</f>
        <v>#N/A</v>
      </c>
      <c r="AD36" s="10"/>
      <c r="AE36" s="10"/>
      <c r="AF36" s="10"/>
      <c r="AI36" s="206">
        <v>33</v>
      </c>
      <c r="AJ36" s="10" t="s">
        <v>555</v>
      </c>
      <c r="AK36" s="10" t="s">
        <v>554</v>
      </c>
      <c r="AL36" s="113" t="str">
        <f>VLOOKUP(AK36,Other_tabels!$E$5:$G$225,2,FALSE)</f>
        <v>Degas_plant_organic_ferti_conv</v>
      </c>
      <c r="AM36" s="113" t="str">
        <f>VLOOKUP(AK36,Other_tabels!$E$5:$G$225,3,FALSE)</f>
        <v>Field_application</v>
      </c>
      <c r="AN36" s="10">
        <v>95</v>
      </c>
      <c r="AO36" s="10" t="s">
        <v>33</v>
      </c>
      <c r="AP36" t="s">
        <v>1203</v>
      </c>
      <c r="AQ36" s="10"/>
      <c r="AR36" s="10"/>
      <c r="AT36" s="10"/>
      <c r="AU36" s="10"/>
      <c r="AX36" s="10"/>
      <c r="AY36" s="166"/>
      <c r="AZ36" s="10"/>
      <c r="BA36" s="128"/>
      <c r="BB36" s="126"/>
      <c r="BC36" s="10"/>
      <c r="BD36" s="128"/>
      <c r="BE36" s="126"/>
      <c r="BF36" s="10"/>
      <c r="BG36" s="148"/>
      <c r="BH36" s="126"/>
      <c r="BI36" s="10"/>
      <c r="BJ36" s="128"/>
      <c r="BK36" s="126"/>
      <c r="BL36" s="10"/>
      <c r="BM36" s="128"/>
      <c r="BN36" s="126"/>
      <c r="BO36" s="10"/>
      <c r="BP36" s="128"/>
      <c r="BQ36" s="129"/>
      <c r="BR36" s="89"/>
      <c r="BS36" s="159"/>
      <c r="BT36" s="129"/>
      <c r="BU36" s="89"/>
      <c r="BV36" s="159"/>
      <c r="BW36" s="160"/>
      <c r="BX36" s="29"/>
      <c r="BY36" s="161"/>
      <c r="BZ36" s="129"/>
      <c r="CA36" s="89"/>
      <c r="CB36" s="159"/>
      <c r="CC36" s="126"/>
      <c r="CD36" s="10"/>
      <c r="CE36" s="128"/>
      <c r="CF36" s="126"/>
      <c r="CG36" s="10"/>
      <c r="CH36" s="128"/>
      <c r="CI36" s="126"/>
      <c r="CJ36" s="10"/>
      <c r="CK36" s="128"/>
      <c r="CL36" s="126"/>
      <c r="CM36" s="10"/>
      <c r="CN36" s="128"/>
      <c r="CO36" s="126"/>
      <c r="CP36" s="10"/>
      <c r="CQ36" s="128"/>
      <c r="CS36" s="179" t="str">
        <f t="shared" si="10"/>
        <v>Degassed_slurry_new_plant_conv</v>
      </c>
      <c r="CT36" s="85" t="str">
        <f t="shared" si="11"/>
        <v>Degassed_new_plant_slurry_conv</v>
      </c>
      <c r="CV36" s="126"/>
      <c r="CW36" s="127"/>
      <c r="CX36" s="128"/>
      <c r="CY36" s="126"/>
      <c r="CZ36" s="10"/>
      <c r="DA36" s="128"/>
      <c r="DB36" s="129">
        <v>0</v>
      </c>
      <c r="DC36" s="138">
        <v>0.49</v>
      </c>
      <c r="DD36" s="89">
        <v>1.96</v>
      </c>
      <c r="DE36" s="89">
        <v>2</v>
      </c>
      <c r="DF36" s="128">
        <v>0</v>
      </c>
      <c r="DG36" s="126">
        <v>0</v>
      </c>
      <c r="DH36" s="128">
        <v>0</v>
      </c>
      <c r="DI36" s="126">
        <v>0</v>
      </c>
      <c r="DJ36" s="148">
        <v>0</v>
      </c>
      <c r="DK36" s="10" t="s">
        <v>516</v>
      </c>
      <c r="DL36" s="143"/>
    </row>
    <row r="37" spans="1:116" x14ac:dyDescent="0.3">
      <c r="A37" s="206">
        <f t="shared" si="5"/>
        <v>33</v>
      </c>
      <c r="B37" s="10" t="s">
        <v>693</v>
      </c>
      <c r="C37" s="10" t="s">
        <v>694</v>
      </c>
      <c r="D37" s="113" t="str">
        <f>VLOOKUP(C37,Other_tabels!$E$5:$G$225,2,FALSE)</f>
        <v>Human_food_protein</v>
      </c>
      <c r="E37" s="113" t="str">
        <f>VLOOKUP(C37,Other_tabels!$E$5:$G$225,3,FALSE)</f>
        <v>Exit_model</v>
      </c>
      <c r="F37" s="10">
        <v>900</v>
      </c>
      <c r="G37" s="10" t="s">
        <v>33</v>
      </c>
      <c r="H37" s="79" t="s">
        <v>692</v>
      </c>
      <c r="I37" s="38">
        <v>0</v>
      </c>
      <c r="J37" s="29">
        <v>520.79</v>
      </c>
      <c r="K37" s="39">
        <f>O37/6.25</f>
        <v>94.24</v>
      </c>
      <c r="L37" s="89">
        <v>5.39</v>
      </c>
      <c r="M37" s="89">
        <v>23.87</v>
      </c>
      <c r="N37" s="89">
        <v>16.21</v>
      </c>
      <c r="O37" s="29">
        <v>589</v>
      </c>
      <c r="P37" s="143"/>
      <c r="Q37" s="4"/>
      <c r="Y37" s="4">
        <f t="shared" si="9"/>
        <v>33</v>
      </c>
      <c r="Z37" s="10" t="str">
        <f t="shared" si="8"/>
        <v>For_prod_33</v>
      </c>
      <c r="AA37" s="10"/>
      <c r="AB37" s="113" t="e">
        <f>VLOOKUP(AA37,Other_tabels!$E$5:$G$131,2,FALSE)</f>
        <v>#N/A</v>
      </c>
      <c r="AC37" s="113" t="e">
        <f>VLOOKUP(AA37,Other_tabels!$E$5:$G$131,3,FALSE)</f>
        <v>#N/A</v>
      </c>
      <c r="AD37" s="10"/>
      <c r="AE37" s="10"/>
      <c r="AF37" s="10"/>
      <c r="AI37" s="206">
        <v>34</v>
      </c>
      <c r="AJ37" s="10" t="s">
        <v>556</v>
      </c>
      <c r="AK37" s="10" t="s">
        <v>552</v>
      </c>
      <c r="AL37" s="113" t="str">
        <f>VLOOKUP(AK37,Other_tabels!$E$5:$G$225,2,FALSE)</f>
        <v>Degas_plant_organic_ferti_conv</v>
      </c>
      <c r="AM37" s="113" t="str">
        <f>VLOOKUP(AK37,Other_tabels!$E$5:$G$225,3,FALSE)</f>
        <v>Field_application</v>
      </c>
      <c r="AN37" s="10">
        <v>300</v>
      </c>
      <c r="AO37" s="10" t="s">
        <v>33</v>
      </c>
      <c r="AQ37" s="10"/>
      <c r="AR37" s="10"/>
      <c r="AT37" s="10">
        <v>0.71</v>
      </c>
      <c r="AU37" s="10">
        <v>0.18</v>
      </c>
      <c r="AV37">
        <v>5</v>
      </c>
      <c r="AX37" s="10"/>
      <c r="AY37" s="166"/>
      <c r="AZ37" s="10"/>
      <c r="BA37" s="128"/>
      <c r="BB37" s="126"/>
      <c r="BC37" s="10"/>
      <c r="BD37" s="128"/>
      <c r="BE37" s="126"/>
      <c r="BF37" s="10"/>
      <c r="BG37" s="148"/>
      <c r="BH37" s="126"/>
      <c r="BI37" s="10"/>
      <c r="BJ37" s="128"/>
      <c r="BK37" s="126"/>
      <c r="BL37" s="10"/>
      <c r="BM37" s="128"/>
      <c r="BN37" s="126"/>
      <c r="BO37" s="10"/>
      <c r="BP37" s="128"/>
      <c r="BQ37" s="129"/>
      <c r="BR37" s="89"/>
      <c r="BS37" s="159"/>
      <c r="BT37" s="129"/>
      <c r="BU37" s="89"/>
      <c r="BV37" s="159"/>
      <c r="BW37" s="160"/>
      <c r="BX37" s="29"/>
      <c r="BY37" s="161"/>
      <c r="BZ37" s="129"/>
      <c r="CA37" s="89"/>
      <c r="CB37" s="159"/>
      <c r="CC37" s="126"/>
      <c r="CD37" s="10"/>
      <c r="CE37" s="128"/>
      <c r="CF37" s="126"/>
      <c r="CG37" s="10"/>
      <c r="CH37" s="128"/>
      <c r="CI37" s="126"/>
      <c r="CJ37" s="10"/>
      <c r="CK37" s="128"/>
      <c r="CL37" s="126"/>
      <c r="CM37" s="10"/>
      <c r="CN37" s="128"/>
      <c r="CO37" s="126"/>
      <c r="CP37" s="10"/>
      <c r="CQ37" s="128"/>
      <c r="CS37" s="179" t="str">
        <f t="shared" si="10"/>
        <v>Separ_degas_solid_fraction_new_plant_manure_conv</v>
      </c>
      <c r="CT37" s="85" t="str">
        <f t="shared" si="11"/>
        <v>Separ_degas_solid_fraction_new_plant_conv</v>
      </c>
      <c r="CV37" s="126">
        <v>5.3</v>
      </c>
      <c r="CW37" s="127">
        <v>5.0999999999999996</v>
      </c>
      <c r="CX37" s="128">
        <v>4.5</v>
      </c>
      <c r="CY37" s="126">
        <v>5.3</v>
      </c>
      <c r="CZ37" s="10"/>
      <c r="DA37" s="128"/>
      <c r="DB37" s="129">
        <v>0</v>
      </c>
      <c r="DC37" s="138">
        <v>0.49</v>
      </c>
      <c r="DD37" s="89">
        <v>1.96</v>
      </c>
      <c r="DE37" s="89">
        <v>2</v>
      </c>
      <c r="DF37" s="128">
        <v>0</v>
      </c>
      <c r="DG37" s="126">
        <v>0</v>
      </c>
      <c r="DH37" s="128">
        <v>0</v>
      </c>
      <c r="DI37" s="126">
        <v>0</v>
      </c>
      <c r="DJ37" s="148">
        <v>0</v>
      </c>
      <c r="DK37" s="10" t="s">
        <v>516</v>
      </c>
      <c r="DL37" s="143"/>
    </row>
    <row r="38" spans="1:116" x14ac:dyDescent="0.3">
      <c r="A38" s="206">
        <f t="shared" si="5"/>
        <v>34</v>
      </c>
      <c r="B38" s="10" t="str">
        <f t="shared" ref="B38:B68" si="13">CONCATENATE("For_prod_",A38)</f>
        <v>For_prod_34</v>
      </c>
      <c r="C38" s="10"/>
      <c r="D38" s="113">
        <f>VLOOKUP(C38,Other_tabels!$E$5:$G$225,2,FALSE)</f>
        <v>0</v>
      </c>
      <c r="E38" s="113">
        <f>VLOOKUP(C38,Other_tabels!$E$5:$G$225,3,FALSE)</f>
        <v>0</v>
      </c>
      <c r="F38" s="10"/>
      <c r="G38" s="10"/>
      <c r="H38" s="79"/>
      <c r="I38" s="38"/>
      <c r="J38" s="29"/>
      <c r="K38" s="39">
        <f t="shared" si="12"/>
        <v>0</v>
      </c>
      <c r="L38" s="89"/>
      <c r="M38" s="89"/>
      <c r="N38" s="89"/>
      <c r="O38" s="29"/>
      <c r="P38" s="143"/>
      <c r="Q38" s="4"/>
      <c r="Y38" s="4">
        <f t="shared" si="9"/>
        <v>34</v>
      </c>
      <c r="Z38" s="10" t="str">
        <f t="shared" si="8"/>
        <v>For_prod_34</v>
      </c>
      <c r="AA38" s="10"/>
      <c r="AB38" s="113" t="e">
        <f>VLOOKUP(AA38,Other_tabels!$E$5:$G$131,2,FALSE)</f>
        <v>#N/A</v>
      </c>
      <c r="AC38" s="113" t="e">
        <f>VLOOKUP(AA38,Other_tabels!$E$5:$G$131,3,FALSE)</f>
        <v>#N/A</v>
      </c>
      <c r="AD38" s="10"/>
      <c r="AE38" s="10"/>
      <c r="AF38" s="10"/>
      <c r="AI38" s="206">
        <v>35</v>
      </c>
      <c r="AJ38" s="10" t="s">
        <v>557</v>
      </c>
      <c r="AK38" s="10" t="s">
        <v>553</v>
      </c>
      <c r="AL38" s="113" t="str">
        <f>VLOOKUP(AK38,Other_tabels!$E$5:$G$225,2,FALSE)</f>
        <v>Degas_plant_organic_ferti_conv</v>
      </c>
      <c r="AM38" s="113" t="str">
        <f>VLOOKUP(AK38,Other_tabels!$E$5:$G$225,3,FALSE)</f>
        <v>Field_application</v>
      </c>
      <c r="AN38" s="10">
        <v>39</v>
      </c>
      <c r="AO38" s="10" t="s">
        <v>33</v>
      </c>
      <c r="AQ38" s="10"/>
      <c r="AR38" s="10"/>
      <c r="AT38" s="10"/>
      <c r="AU38" s="10"/>
      <c r="AX38" s="10"/>
      <c r="AY38" s="166"/>
      <c r="AZ38" s="10"/>
      <c r="BA38" s="128"/>
      <c r="BB38" s="126"/>
      <c r="BC38" s="10"/>
      <c r="BD38" s="128"/>
      <c r="BE38" s="126"/>
      <c r="BF38" s="10"/>
      <c r="BG38" s="148"/>
      <c r="BH38" s="126"/>
      <c r="BI38" s="10"/>
      <c r="BJ38" s="128"/>
      <c r="BK38" s="126"/>
      <c r="BL38" s="10"/>
      <c r="BM38" s="128"/>
      <c r="BN38" s="126"/>
      <c r="BO38" s="10"/>
      <c r="BP38" s="128"/>
      <c r="BQ38" s="129"/>
      <c r="BR38" s="89"/>
      <c r="BS38" s="159"/>
      <c r="BT38" s="129"/>
      <c r="BU38" s="89"/>
      <c r="BV38" s="159"/>
      <c r="BW38" s="160"/>
      <c r="BX38" s="29"/>
      <c r="BY38" s="161"/>
      <c r="BZ38" s="129"/>
      <c r="CA38" s="89"/>
      <c r="CB38" s="159"/>
      <c r="CC38" s="126"/>
      <c r="CD38" s="10"/>
      <c r="CE38" s="128"/>
      <c r="CF38" s="126"/>
      <c r="CG38" s="10"/>
      <c r="CH38" s="128"/>
      <c r="CI38" s="126"/>
      <c r="CJ38" s="10"/>
      <c r="CK38" s="128"/>
      <c r="CL38" s="126"/>
      <c r="CM38" s="10"/>
      <c r="CN38" s="128"/>
      <c r="CO38" s="126"/>
      <c r="CP38" s="10"/>
      <c r="CQ38" s="128"/>
      <c r="CS38" s="179" t="str">
        <f t="shared" si="10"/>
        <v>Separ_degas_thin_fraction_new_plant_manure_conv</v>
      </c>
      <c r="CT38" s="85" t="str">
        <f t="shared" si="11"/>
        <v>Separ_degas_thin_fraction_new_plant_conv</v>
      </c>
      <c r="CV38" s="126"/>
      <c r="CW38" s="127"/>
      <c r="CX38" s="128"/>
      <c r="CY38" s="126"/>
      <c r="CZ38" s="10"/>
      <c r="DA38" s="128"/>
      <c r="DB38" s="129">
        <v>0</v>
      </c>
      <c r="DC38" s="138">
        <v>0.49</v>
      </c>
      <c r="DD38" s="89">
        <v>1.96</v>
      </c>
      <c r="DE38" s="89">
        <v>2</v>
      </c>
      <c r="DF38" s="128">
        <v>0</v>
      </c>
      <c r="DG38" s="126">
        <v>0</v>
      </c>
      <c r="DH38" s="128">
        <v>0</v>
      </c>
      <c r="DI38" s="126">
        <v>0</v>
      </c>
      <c r="DJ38" s="148">
        <v>0</v>
      </c>
      <c r="DK38" s="10" t="s">
        <v>516</v>
      </c>
      <c r="DL38" s="143"/>
    </row>
    <row r="39" spans="1:116" x14ac:dyDescent="0.3">
      <c r="A39" s="206">
        <f t="shared" si="5"/>
        <v>35</v>
      </c>
      <c r="B39" s="10" t="str">
        <f t="shared" si="13"/>
        <v>For_prod_35</v>
      </c>
      <c r="C39" s="10"/>
      <c r="D39" s="113">
        <f>VLOOKUP(C39,Other_tabels!$E$5:$G$225,2,FALSE)</f>
        <v>0</v>
      </c>
      <c r="E39" s="113">
        <f>VLOOKUP(C39,Other_tabels!$E$5:$G$225,3,FALSE)</f>
        <v>0</v>
      </c>
      <c r="F39" s="10"/>
      <c r="G39" s="10"/>
      <c r="H39" s="79"/>
      <c r="I39" s="38"/>
      <c r="J39" s="29"/>
      <c r="K39" s="39">
        <f t="shared" si="12"/>
        <v>0</v>
      </c>
      <c r="L39" s="89"/>
      <c r="M39" s="89"/>
      <c r="N39" s="89"/>
      <c r="O39" s="29"/>
      <c r="P39" s="143"/>
      <c r="Q39" s="4"/>
      <c r="Y39" s="4">
        <f t="shared" si="9"/>
        <v>35</v>
      </c>
      <c r="Z39" s="10" t="str">
        <f t="shared" si="8"/>
        <v>For_prod_35</v>
      </c>
      <c r="AA39" s="10"/>
      <c r="AB39" s="113" t="e">
        <f>VLOOKUP(AA39,Other_tabels!$E$5:$G$131,2,FALSE)</f>
        <v>#N/A</v>
      </c>
      <c r="AC39" s="113" t="e">
        <f>VLOOKUP(AA39,Other_tabels!$E$5:$G$131,3,FALSE)</f>
        <v>#N/A</v>
      </c>
      <c r="AD39" s="10"/>
      <c r="AE39" s="10"/>
      <c r="AF39" s="10"/>
      <c r="AI39" s="206">
        <v>36</v>
      </c>
      <c r="AJ39" s="10" t="s">
        <v>518</v>
      </c>
      <c r="AK39" s="10" t="s">
        <v>249</v>
      </c>
      <c r="AL39" s="113" t="str">
        <f>VLOOKUP(AK39,Other_tabels!$E$5:$G$225,2,FALSE)</f>
        <v>Livestock_manure_conv</v>
      </c>
      <c r="AM39" s="113" t="str">
        <f>VLOOKUP(AK39,Other_tabels!$E$5:$G$225,3,FALSE)</f>
        <v>Field_application</v>
      </c>
      <c r="AN39" s="10">
        <v>50</v>
      </c>
      <c r="AO39" s="10" t="s">
        <v>33</v>
      </c>
      <c r="AQ39" s="10">
        <v>80</v>
      </c>
      <c r="AR39" s="10" t="s">
        <v>292</v>
      </c>
      <c r="AT39" s="10">
        <v>9.32</v>
      </c>
      <c r="AU39" s="10">
        <v>0.45</v>
      </c>
      <c r="AV39">
        <v>1</v>
      </c>
      <c r="AX39" s="10" t="s">
        <v>1212</v>
      </c>
      <c r="AY39" s="166" t="s">
        <v>522</v>
      </c>
      <c r="AZ39" s="10"/>
      <c r="BA39" s="128"/>
      <c r="BB39" s="126" t="s">
        <v>523</v>
      </c>
      <c r="BC39" s="10"/>
      <c r="BD39" s="128"/>
      <c r="BE39" s="126" t="s">
        <v>522</v>
      </c>
      <c r="BF39" s="10"/>
      <c r="BG39" s="148"/>
      <c r="BH39" s="126" t="s">
        <v>521</v>
      </c>
      <c r="BI39" s="10"/>
      <c r="BJ39" s="128"/>
      <c r="BK39" s="126"/>
      <c r="BL39" s="10"/>
      <c r="BM39" s="128"/>
      <c r="BN39" s="126" t="s">
        <v>267</v>
      </c>
      <c r="BO39" s="10"/>
      <c r="BP39" s="128"/>
      <c r="BQ39" s="129">
        <v>0</v>
      </c>
      <c r="BR39" s="89">
        <v>0</v>
      </c>
      <c r="BS39" s="159">
        <v>0</v>
      </c>
      <c r="BT39" s="129">
        <v>0</v>
      </c>
      <c r="BU39" s="89">
        <v>0</v>
      </c>
      <c r="BV39" s="159">
        <v>0</v>
      </c>
      <c r="BW39" s="160">
        <v>0</v>
      </c>
      <c r="BX39" s="29">
        <v>0</v>
      </c>
      <c r="BY39" s="161">
        <v>0</v>
      </c>
      <c r="BZ39" s="129">
        <v>0</v>
      </c>
      <c r="CA39" s="89">
        <v>0</v>
      </c>
      <c r="CB39" s="159">
        <v>7.52</v>
      </c>
      <c r="CC39" s="126">
        <v>0</v>
      </c>
      <c r="CD39" s="10">
        <v>0</v>
      </c>
      <c r="CE39" s="128">
        <v>0</v>
      </c>
      <c r="CF39" s="126">
        <v>0</v>
      </c>
      <c r="CG39" s="10">
        <v>0</v>
      </c>
      <c r="CH39" s="128">
        <v>0</v>
      </c>
      <c r="CI39" s="126">
        <v>0</v>
      </c>
      <c r="CJ39" s="10">
        <v>0</v>
      </c>
      <c r="CK39" s="128">
        <v>0</v>
      </c>
      <c r="CL39" s="126">
        <v>0</v>
      </c>
      <c r="CM39" s="10">
        <v>0</v>
      </c>
      <c r="CN39" s="128">
        <v>0</v>
      </c>
      <c r="CO39" s="126">
        <v>0</v>
      </c>
      <c r="CP39" s="10">
        <v>0</v>
      </c>
      <c r="CQ39" s="128">
        <v>0</v>
      </c>
      <c r="CS39" s="179" t="str">
        <f t="shared" si="10"/>
        <v>Smaagris_toklimastald_gylle_conv</v>
      </c>
      <c r="CT39" s="85" t="str">
        <f t="shared" si="11"/>
        <v>Pig_slurry_conv</v>
      </c>
      <c r="CV39" s="126"/>
      <c r="CW39" s="127"/>
      <c r="CX39" s="128"/>
      <c r="CY39" s="126"/>
      <c r="CZ39" s="10"/>
      <c r="DA39" s="128"/>
      <c r="DB39" s="129">
        <v>0</v>
      </c>
      <c r="DC39" s="138">
        <v>0.47499999999999998</v>
      </c>
      <c r="DD39" s="89">
        <f t="shared" ref="DD39:DD47" si="14">DC39*4</f>
        <v>1.9</v>
      </c>
      <c r="DE39" s="89">
        <v>2.1</v>
      </c>
      <c r="DF39" s="128">
        <v>0</v>
      </c>
      <c r="DG39" s="126">
        <v>0</v>
      </c>
      <c r="DH39" s="128">
        <v>0</v>
      </c>
      <c r="DI39" s="126">
        <v>0</v>
      </c>
      <c r="DJ39" s="148">
        <v>0</v>
      </c>
      <c r="DK39" s="10" t="s">
        <v>517</v>
      </c>
      <c r="DL39" s="143"/>
    </row>
    <row r="40" spans="1:116" x14ac:dyDescent="0.3">
      <c r="A40" s="206">
        <f t="shared" si="5"/>
        <v>36</v>
      </c>
      <c r="B40" s="10" t="str">
        <f t="shared" si="13"/>
        <v>For_prod_36</v>
      </c>
      <c r="C40" s="10"/>
      <c r="D40" s="113">
        <f>VLOOKUP(C40,Other_tabels!$E$5:$G$225,2,FALSE)</f>
        <v>0</v>
      </c>
      <c r="E40" s="113">
        <f>VLOOKUP(C40,Other_tabels!$E$5:$G$225,3,FALSE)</f>
        <v>0</v>
      </c>
      <c r="F40" s="10"/>
      <c r="G40" s="10"/>
      <c r="H40" s="79"/>
      <c r="I40" s="38"/>
      <c r="J40" s="29"/>
      <c r="K40" s="39">
        <f t="shared" si="12"/>
        <v>0</v>
      </c>
      <c r="L40" s="89"/>
      <c r="M40" s="89"/>
      <c r="N40" s="89"/>
      <c r="O40" s="29"/>
      <c r="P40" s="143"/>
      <c r="Q40" s="4"/>
      <c r="Y40" s="4">
        <f t="shared" si="9"/>
        <v>36</v>
      </c>
      <c r="Z40" s="10" t="str">
        <f t="shared" si="8"/>
        <v>For_prod_36</v>
      </c>
      <c r="AA40" s="10"/>
      <c r="AB40" s="113" t="e">
        <f>VLOOKUP(AA40,Other_tabels!$E$5:$G$131,2,FALSE)</f>
        <v>#N/A</v>
      </c>
      <c r="AC40" s="113" t="e">
        <f>VLOOKUP(AA40,Other_tabels!$E$5:$G$131,3,FALSE)</f>
        <v>#N/A</v>
      </c>
      <c r="AD40" s="10"/>
      <c r="AE40" s="10"/>
      <c r="AF40" s="10"/>
      <c r="AI40" s="206">
        <v>37</v>
      </c>
      <c r="AJ40" s="10" t="s">
        <v>519</v>
      </c>
      <c r="AK40" s="10" t="s">
        <v>249</v>
      </c>
      <c r="AL40" s="113" t="str">
        <f>VLOOKUP(AK40,Other_tabels!$E$5:$G$225,2,FALSE)</f>
        <v>Livestock_manure_conv</v>
      </c>
      <c r="AM40" s="113" t="str">
        <f>VLOOKUP(AK40,Other_tabels!$E$5:$G$225,3,FALSE)</f>
        <v>Field_application</v>
      </c>
      <c r="AN40" s="10">
        <v>44</v>
      </c>
      <c r="AO40" s="10" t="s">
        <v>33</v>
      </c>
      <c r="AQ40" s="10">
        <v>80</v>
      </c>
      <c r="AR40" s="10" t="s">
        <v>293</v>
      </c>
      <c r="AT40" s="10">
        <v>9.32</v>
      </c>
      <c r="AU40" s="10">
        <v>0.45</v>
      </c>
      <c r="AV40">
        <v>1</v>
      </c>
      <c r="AX40" s="10" t="s">
        <v>1212</v>
      </c>
      <c r="AY40" s="166" t="s">
        <v>522</v>
      </c>
      <c r="AZ40" s="10"/>
      <c r="BA40" s="128"/>
      <c r="BB40" s="126" t="s">
        <v>523</v>
      </c>
      <c r="BC40" s="10"/>
      <c r="BD40" s="128"/>
      <c r="BE40" s="126" t="s">
        <v>522</v>
      </c>
      <c r="BF40" s="10"/>
      <c r="BG40" s="148"/>
      <c r="BH40" s="126" t="s">
        <v>521</v>
      </c>
      <c r="BI40" s="10"/>
      <c r="BJ40" s="128"/>
      <c r="BK40" s="126"/>
      <c r="BL40" s="10"/>
      <c r="BM40" s="128"/>
      <c r="BN40" s="126" t="s">
        <v>267</v>
      </c>
      <c r="BO40" s="10"/>
      <c r="BP40" s="128"/>
      <c r="BQ40" s="129">
        <v>0</v>
      </c>
      <c r="BR40" s="89">
        <v>0</v>
      </c>
      <c r="BS40" s="159">
        <v>0</v>
      </c>
      <c r="BT40" s="129">
        <v>0</v>
      </c>
      <c r="BU40" s="89">
        <v>0</v>
      </c>
      <c r="BV40" s="159">
        <v>0</v>
      </c>
      <c r="BW40" s="160">
        <v>0</v>
      </c>
      <c r="BX40" s="29">
        <v>0</v>
      </c>
      <c r="BY40" s="161">
        <v>0</v>
      </c>
      <c r="BZ40" s="129">
        <v>0</v>
      </c>
      <c r="CA40" s="89">
        <v>0</v>
      </c>
      <c r="CB40" s="159">
        <v>15.72</v>
      </c>
      <c r="CC40" s="126">
        <v>0</v>
      </c>
      <c r="CD40" s="10">
        <v>0</v>
      </c>
      <c r="CE40" s="128">
        <v>0</v>
      </c>
      <c r="CF40" s="126">
        <v>0</v>
      </c>
      <c r="CG40" s="10">
        <v>0</v>
      </c>
      <c r="CH40" s="128">
        <v>0</v>
      </c>
      <c r="CI40" s="126">
        <v>0</v>
      </c>
      <c r="CJ40" s="10">
        <v>0</v>
      </c>
      <c r="CK40" s="128">
        <v>0</v>
      </c>
      <c r="CL40" s="126">
        <v>0</v>
      </c>
      <c r="CM40" s="10">
        <v>0</v>
      </c>
      <c r="CN40" s="128">
        <v>0</v>
      </c>
      <c r="CO40" s="126">
        <v>0</v>
      </c>
      <c r="CP40" s="10">
        <v>0</v>
      </c>
      <c r="CQ40" s="128">
        <v>0</v>
      </c>
      <c r="CS40" s="179" t="str">
        <f t="shared" si="10"/>
        <v>Smaagris_draenet_gulv_gylle_conv</v>
      </c>
      <c r="CT40" s="85" t="str">
        <f t="shared" si="11"/>
        <v>Pig_slurry_conv</v>
      </c>
      <c r="CV40" s="126"/>
      <c r="CW40" s="127"/>
      <c r="CX40" s="128"/>
      <c r="CY40" s="126"/>
      <c r="CZ40" s="10"/>
      <c r="DA40" s="128"/>
      <c r="DB40" s="129">
        <v>0</v>
      </c>
      <c r="DC40" s="138">
        <v>0.47499999999999998</v>
      </c>
      <c r="DD40" s="89">
        <f t="shared" si="14"/>
        <v>1.9</v>
      </c>
      <c r="DE40" s="89">
        <v>2.1</v>
      </c>
      <c r="DF40" s="128">
        <v>0</v>
      </c>
      <c r="DG40" s="126">
        <v>0</v>
      </c>
      <c r="DH40" s="128">
        <v>0</v>
      </c>
      <c r="DI40" s="126">
        <v>0</v>
      </c>
      <c r="DJ40" s="148">
        <v>0</v>
      </c>
      <c r="DK40" s="10" t="s">
        <v>517</v>
      </c>
      <c r="DL40" s="143"/>
    </row>
    <row r="41" spans="1:116" x14ac:dyDescent="0.3">
      <c r="A41" s="206">
        <f t="shared" si="5"/>
        <v>37</v>
      </c>
      <c r="B41" s="10" t="str">
        <f t="shared" si="13"/>
        <v>For_prod_37</v>
      </c>
      <c r="C41" s="10"/>
      <c r="D41" s="113">
        <f>VLOOKUP(C41,Other_tabels!$E$5:$G$225,2,FALSE)</f>
        <v>0</v>
      </c>
      <c r="E41" s="113">
        <f>VLOOKUP(C41,Other_tabels!$E$5:$G$225,3,FALSE)</f>
        <v>0</v>
      </c>
      <c r="F41" s="10"/>
      <c r="G41" s="10"/>
      <c r="H41" s="79"/>
      <c r="I41" s="38"/>
      <c r="J41" s="29"/>
      <c r="K41" s="39">
        <f t="shared" si="12"/>
        <v>0</v>
      </c>
      <c r="L41" s="89"/>
      <c r="M41" s="89"/>
      <c r="N41" s="89"/>
      <c r="O41" s="29"/>
      <c r="P41" s="143"/>
      <c r="Q41" s="4"/>
      <c r="Y41" s="4">
        <f t="shared" si="9"/>
        <v>37</v>
      </c>
      <c r="Z41" s="10" t="str">
        <f t="shared" si="8"/>
        <v>For_prod_37</v>
      </c>
      <c r="AA41" s="10"/>
      <c r="AB41" s="113" t="e">
        <f>VLOOKUP(AA41,Other_tabels!$E$5:$G$131,2,FALSE)</f>
        <v>#N/A</v>
      </c>
      <c r="AC41" s="113" t="e">
        <f>VLOOKUP(AA41,Other_tabels!$E$5:$G$131,3,FALSE)</f>
        <v>#N/A</v>
      </c>
      <c r="AD41" s="10"/>
      <c r="AE41" s="10"/>
      <c r="AF41" s="10"/>
      <c r="AI41" s="206">
        <v>38</v>
      </c>
      <c r="AJ41" s="10" t="s">
        <v>520</v>
      </c>
      <c r="AK41" s="10" t="s">
        <v>551</v>
      </c>
      <c r="AL41" s="113" t="str">
        <f>VLOOKUP(AK41,Other_tabels!$E$5:$G$225,2,FALSE)</f>
        <v>Livestock_manure_conv</v>
      </c>
      <c r="AM41" s="113" t="str">
        <f>VLOOKUP(AK41,Other_tabels!$E$5:$G$225,3,FALSE)</f>
        <v>Field_application</v>
      </c>
      <c r="AN41" s="10">
        <v>330</v>
      </c>
      <c r="AO41" s="10" t="s">
        <v>33</v>
      </c>
      <c r="AP41" t="s">
        <v>1204</v>
      </c>
      <c r="AQ41" s="10">
        <v>80</v>
      </c>
      <c r="AR41" s="10" t="s">
        <v>292</v>
      </c>
      <c r="AT41" s="10">
        <v>8.23</v>
      </c>
      <c r="AU41" s="10">
        <v>0.45</v>
      </c>
      <c r="AV41">
        <v>3</v>
      </c>
      <c r="AX41" s="10" t="s">
        <v>1212</v>
      </c>
      <c r="AY41" s="166" t="s">
        <v>522</v>
      </c>
      <c r="AZ41" s="10"/>
      <c r="BA41" s="128">
        <v>40.9</v>
      </c>
      <c r="BB41" s="126" t="s">
        <v>523</v>
      </c>
      <c r="BC41" s="10"/>
      <c r="BD41" s="128">
        <v>40.9</v>
      </c>
      <c r="BE41" s="126" t="s">
        <v>522</v>
      </c>
      <c r="BF41" s="10"/>
      <c r="BG41" s="148">
        <v>40.9</v>
      </c>
      <c r="BH41" s="126" t="s">
        <v>521</v>
      </c>
      <c r="BI41" s="10"/>
      <c r="BJ41" s="128">
        <v>40.9</v>
      </c>
      <c r="BK41" s="126"/>
      <c r="BL41" s="10"/>
      <c r="BM41" s="128"/>
      <c r="BN41" s="126" t="s">
        <v>267</v>
      </c>
      <c r="BO41" s="10"/>
      <c r="BP41" s="128"/>
      <c r="BQ41" s="129">
        <v>0</v>
      </c>
      <c r="BR41" s="89">
        <v>0</v>
      </c>
      <c r="BS41" s="159">
        <v>0</v>
      </c>
      <c r="BT41" s="129">
        <v>0</v>
      </c>
      <c r="BU41" s="89">
        <v>0</v>
      </c>
      <c r="BV41" s="159">
        <v>2</v>
      </c>
      <c r="BW41" s="160">
        <v>0</v>
      </c>
      <c r="BX41" s="29">
        <v>0</v>
      </c>
      <c r="BY41" s="161">
        <v>8</v>
      </c>
      <c r="BZ41" s="129">
        <v>0</v>
      </c>
      <c r="CA41" s="89">
        <v>0</v>
      </c>
      <c r="CB41" s="159">
        <v>15</v>
      </c>
      <c r="CC41" s="126">
        <v>0</v>
      </c>
      <c r="CD41" s="10">
        <v>0</v>
      </c>
      <c r="CE41" s="128">
        <v>0</v>
      </c>
      <c r="CF41" s="126">
        <v>0</v>
      </c>
      <c r="CG41" s="10">
        <v>0</v>
      </c>
      <c r="CH41" s="128">
        <v>0</v>
      </c>
      <c r="CI41" s="126">
        <v>0</v>
      </c>
      <c r="CJ41" s="10">
        <v>0</v>
      </c>
      <c r="CK41" s="128">
        <v>0</v>
      </c>
      <c r="CL41" s="126">
        <v>0</v>
      </c>
      <c r="CM41" s="10">
        <v>0</v>
      </c>
      <c r="CN41" s="128">
        <v>0</v>
      </c>
      <c r="CO41" s="126">
        <v>0</v>
      </c>
      <c r="CP41" s="10">
        <v>0</v>
      </c>
      <c r="CQ41" s="128">
        <v>0</v>
      </c>
      <c r="CS41" s="179" t="str">
        <f t="shared" si="10"/>
        <v>Smaagris_dybstroelse_conv</v>
      </c>
      <c r="CT41" s="85" t="str">
        <f t="shared" si="11"/>
        <v>Pig_not_sows_deep_litter_conv</v>
      </c>
      <c r="CV41" s="126"/>
      <c r="CW41" s="127"/>
      <c r="CX41" s="128"/>
      <c r="CY41" s="126"/>
      <c r="CZ41" s="10"/>
      <c r="DA41" s="128"/>
      <c r="DB41" s="129">
        <v>0</v>
      </c>
      <c r="DC41" s="138">
        <v>1</v>
      </c>
      <c r="DD41" s="89">
        <f t="shared" si="14"/>
        <v>4</v>
      </c>
      <c r="DE41" s="89">
        <v>9.8000000000000007</v>
      </c>
      <c r="DF41" s="128">
        <v>0</v>
      </c>
      <c r="DG41" s="126">
        <v>0</v>
      </c>
      <c r="DH41" s="128">
        <v>0</v>
      </c>
      <c r="DI41" s="126">
        <v>0</v>
      </c>
      <c r="DJ41" s="148">
        <v>0</v>
      </c>
      <c r="DK41" s="10" t="s">
        <v>517</v>
      </c>
      <c r="DL41" s="143" t="s">
        <v>1221</v>
      </c>
    </row>
    <row r="42" spans="1:116" x14ac:dyDescent="0.3">
      <c r="A42" s="206">
        <f t="shared" si="5"/>
        <v>38</v>
      </c>
      <c r="B42" s="10" t="str">
        <f t="shared" si="13"/>
        <v>For_prod_38</v>
      </c>
      <c r="C42" s="10"/>
      <c r="D42" s="113">
        <f>VLOOKUP(C42,Other_tabels!$E$5:$G$225,2,FALSE)</f>
        <v>0</v>
      </c>
      <c r="E42" s="113">
        <f>VLOOKUP(C42,Other_tabels!$E$5:$G$225,3,FALSE)</f>
        <v>0</v>
      </c>
      <c r="F42" s="10"/>
      <c r="G42" s="10"/>
      <c r="H42" s="79"/>
      <c r="I42" s="38"/>
      <c r="J42" s="29"/>
      <c r="K42" s="39">
        <f t="shared" si="12"/>
        <v>0</v>
      </c>
      <c r="L42" s="89"/>
      <c r="M42" s="89"/>
      <c r="N42" s="89"/>
      <c r="O42" s="29"/>
      <c r="P42" s="143"/>
      <c r="Q42" s="4"/>
      <c r="Y42" s="4">
        <f t="shared" si="9"/>
        <v>38</v>
      </c>
      <c r="Z42" s="10" t="str">
        <f t="shared" si="8"/>
        <v>For_prod_38</v>
      </c>
      <c r="AA42" s="10"/>
      <c r="AB42" s="113" t="e">
        <f>VLOOKUP(AA42,Other_tabels!$E$5:$G$131,2,FALSE)</f>
        <v>#N/A</v>
      </c>
      <c r="AC42" s="113" t="e">
        <f>VLOOKUP(AA42,Other_tabels!$E$5:$G$131,3,FALSE)</f>
        <v>#N/A</v>
      </c>
      <c r="AD42" s="10"/>
      <c r="AE42" s="10"/>
      <c r="AF42" s="10"/>
      <c r="AI42" s="206">
        <v>39</v>
      </c>
      <c r="AJ42" s="10" t="s">
        <v>334</v>
      </c>
      <c r="AK42" s="10" t="s">
        <v>347</v>
      </c>
      <c r="AL42" s="113" t="str">
        <f>VLOOKUP(AK42,Other_tabels!$E$5:$G$225,2,FALSE)</f>
        <v>Livestock_manure_org</v>
      </c>
      <c r="AM42" s="113" t="str">
        <f>VLOOKUP(AK42,Other_tabels!$E$5:$G$225,3,FALSE)</f>
        <v>Field_application</v>
      </c>
      <c r="AN42" s="10">
        <v>87</v>
      </c>
      <c r="AO42" s="10" t="s">
        <v>33</v>
      </c>
      <c r="AQ42" s="10">
        <v>80</v>
      </c>
      <c r="AR42" s="10" t="s">
        <v>292</v>
      </c>
      <c r="AT42" s="10">
        <v>6.61</v>
      </c>
      <c r="AU42" s="10">
        <v>0.24</v>
      </c>
      <c r="AV42">
        <v>1</v>
      </c>
      <c r="AX42" s="10" t="s">
        <v>1212</v>
      </c>
      <c r="AY42" s="166" t="s">
        <v>522</v>
      </c>
      <c r="AZ42" s="10"/>
      <c r="BA42" s="128"/>
      <c r="BB42" s="126" t="s">
        <v>523</v>
      </c>
      <c r="BC42" s="10"/>
      <c r="BD42" s="128"/>
      <c r="BE42" s="126" t="s">
        <v>522</v>
      </c>
      <c r="BF42" s="10"/>
      <c r="BG42" s="148"/>
      <c r="BH42" s="126" t="s">
        <v>521</v>
      </c>
      <c r="BI42" s="10"/>
      <c r="BJ42" s="128"/>
      <c r="BK42" s="126"/>
      <c r="BL42" s="10"/>
      <c r="BM42" s="128"/>
      <c r="BN42" s="126" t="s">
        <v>267</v>
      </c>
      <c r="BO42" s="10"/>
      <c r="BP42" s="128"/>
      <c r="BQ42" s="129">
        <v>0</v>
      </c>
      <c r="BR42" s="89">
        <v>0</v>
      </c>
      <c r="BS42" s="159">
        <v>0</v>
      </c>
      <c r="BT42" s="129">
        <v>0</v>
      </c>
      <c r="BU42" s="89">
        <v>0</v>
      </c>
      <c r="BV42" s="159">
        <v>0</v>
      </c>
      <c r="BW42" s="160">
        <v>0</v>
      </c>
      <c r="BX42" s="29">
        <v>0</v>
      </c>
      <c r="BY42" s="161">
        <v>0</v>
      </c>
      <c r="BZ42" s="129">
        <v>0</v>
      </c>
      <c r="CA42" s="89">
        <v>0</v>
      </c>
      <c r="CB42" s="159">
        <v>3.6</v>
      </c>
      <c r="CC42" s="126">
        <v>0</v>
      </c>
      <c r="CD42" s="10">
        <v>0</v>
      </c>
      <c r="CE42" s="128">
        <v>0</v>
      </c>
      <c r="CF42" s="126">
        <v>0</v>
      </c>
      <c r="CG42" s="10">
        <v>0</v>
      </c>
      <c r="CH42" s="128">
        <v>0</v>
      </c>
      <c r="CI42" s="126">
        <v>0</v>
      </c>
      <c r="CJ42" s="10">
        <v>0</v>
      </c>
      <c r="CK42" s="128">
        <v>0</v>
      </c>
      <c r="CL42" s="126">
        <v>0</v>
      </c>
      <c r="CM42" s="10">
        <v>0</v>
      </c>
      <c r="CN42" s="128">
        <v>0</v>
      </c>
      <c r="CO42" s="126">
        <v>0</v>
      </c>
      <c r="CP42" s="10">
        <v>0</v>
      </c>
      <c r="CQ42" s="128">
        <v>0</v>
      </c>
      <c r="CS42" s="179" t="str">
        <f t="shared" si="10"/>
        <v>Malkekvaeg_gylle_bindestald_org</v>
      </c>
      <c r="CT42" s="85" t="str">
        <f t="shared" si="11"/>
        <v>Cattle_slurry_org</v>
      </c>
      <c r="CV42" s="126"/>
      <c r="CW42" s="127"/>
      <c r="CX42" s="128"/>
      <c r="CY42" s="126"/>
      <c r="CZ42" s="10"/>
      <c r="DA42" s="128"/>
      <c r="DB42" s="129">
        <v>0</v>
      </c>
      <c r="DC42" s="138">
        <v>0.49</v>
      </c>
      <c r="DD42" s="89">
        <f t="shared" si="14"/>
        <v>1.96</v>
      </c>
      <c r="DE42" s="89">
        <v>2</v>
      </c>
      <c r="DF42" s="128">
        <v>0</v>
      </c>
      <c r="DG42" s="126">
        <v>0</v>
      </c>
      <c r="DH42" s="128">
        <v>0</v>
      </c>
      <c r="DI42" s="126">
        <v>0</v>
      </c>
      <c r="DJ42" s="148">
        <v>0</v>
      </c>
      <c r="DK42" s="10" t="s">
        <v>517</v>
      </c>
      <c r="DL42" s="143"/>
    </row>
    <row r="43" spans="1:116" x14ac:dyDescent="0.3">
      <c r="A43" s="206">
        <f t="shared" si="5"/>
        <v>39</v>
      </c>
      <c r="B43" s="10" t="str">
        <f t="shared" si="13"/>
        <v>For_prod_39</v>
      </c>
      <c r="C43" s="10"/>
      <c r="D43" s="113">
        <f>VLOOKUP(C43,Other_tabels!$E$5:$G$225,2,FALSE)</f>
        <v>0</v>
      </c>
      <c r="E43" s="113">
        <f>VLOOKUP(C43,Other_tabels!$E$5:$G$225,3,FALSE)</f>
        <v>0</v>
      </c>
      <c r="F43" s="10"/>
      <c r="G43" s="10"/>
      <c r="H43" s="79"/>
      <c r="I43" s="38"/>
      <c r="J43" s="29"/>
      <c r="K43" s="39">
        <f t="shared" si="12"/>
        <v>0</v>
      </c>
      <c r="L43" s="89"/>
      <c r="M43" s="89"/>
      <c r="N43" s="89"/>
      <c r="O43" s="29"/>
      <c r="P43" s="143"/>
      <c r="Q43" s="4"/>
      <c r="Y43" s="4">
        <f t="shared" si="9"/>
        <v>39</v>
      </c>
      <c r="Z43" s="10" t="str">
        <f t="shared" si="8"/>
        <v>For_prod_39</v>
      </c>
      <c r="AA43" s="10"/>
      <c r="AB43" s="113" t="e">
        <f>VLOOKUP(AA43,Other_tabels!$E$5:$G$131,2,FALSE)</f>
        <v>#N/A</v>
      </c>
      <c r="AC43" s="113" t="e">
        <f>VLOOKUP(AA43,Other_tabels!$E$5:$G$131,3,FALSE)</f>
        <v>#N/A</v>
      </c>
      <c r="AD43" s="10"/>
      <c r="AE43" s="10"/>
      <c r="AF43" s="10"/>
      <c r="AI43" s="206">
        <v>40</v>
      </c>
      <c r="AJ43" s="10" t="s">
        <v>335</v>
      </c>
      <c r="AK43" s="10" t="s">
        <v>348</v>
      </c>
      <c r="AL43" s="113" t="str">
        <f>VLOOKUP(AK43,Other_tabels!$E$5:$G$225,2,FALSE)</f>
        <v>Livestock_manure_org</v>
      </c>
      <c r="AM43" s="113" t="str">
        <f>VLOOKUP(AK43,Other_tabels!$E$5:$G$225,3,FALSE)</f>
        <v>Field_application</v>
      </c>
      <c r="AN43" s="10">
        <v>200</v>
      </c>
      <c r="AO43" s="10" t="s">
        <v>33</v>
      </c>
      <c r="AQ43" s="10">
        <v>80</v>
      </c>
      <c r="AR43" s="10" t="s">
        <v>292</v>
      </c>
      <c r="AT43" s="10">
        <v>2</v>
      </c>
      <c r="AU43" s="10">
        <v>0.24</v>
      </c>
      <c r="AV43">
        <v>2</v>
      </c>
      <c r="AX43" s="10" t="s">
        <v>1212</v>
      </c>
      <c r="AY43" s="166" t="s">
        <v>522</v>
      </c>
      <c r="AZ43" s="10"/>
      <c r="BA43" s="128">
        <v>7.5</v>
      </c>
      <c r="BB43" s="126" t="s">
        <v>523</v>
      </c>
      <c r="BC43" s="10"/>
      <c r="BD43" s="128">
        <v>7.5</v>
      </c>
      <c r="BE43" s="126" t="s">
        <v>522</v>
      </c>
      <c r="BF43" s="10"/>
      <c r="BG43" s="148">
        <v>7.5</v>
      </c>
      <c r="BH43" s="126" t="s">
        <v>521</v>
      </c>
      <c r="BI43" s="10"/>
      <c r="BJ43" s="128">
        <v>7.5</v>
      </c>
      <c r="BK43" s="126"/>
      <c r="BL43" s="10"/>
      <c r="BM43" s="128"/>
      <c r="BN43" s="126" t="s">
        <v>267</v>
      </c>
      <c r="BO43" s="10"/>
      <c r="BP43" s="128"/>
      <c r="BQ43" s="129">
        <v>0</v>
      </c>
      <c r="BR43" s="89">
        <v>0</v>
      </c>
      <c r="BS43" s="159">
        <v>0</v>
      </c>
      <c r="BT43" s="129">
        <v>0</v>
      </c>
      <c r="BU43" s="89">
        <v>0</v>
      </c>
      <c r="BV43" s="159">
        <v>0</v>
      </c>
      <c r="BW43" s="160">
        <v>0</v>
      </c>
      <c r="BX43" s="29">
        <v>0</v>
      </c>
      <c r="BY43" s="161">
        <v>0</v>
      </c>
      <c r="BZ43" s="129">
        <v>0</v>
      </c>
      <c r="CA43" s="89">
        <v>0</v>
      </c>
      <c r="CB43" s="159">
        <v>0</v>
      </c>
      <c r="CC43" s="126">
        <v>0</v>
      </c>
      <c r="CD43" s="10">
        <v>0</v>
      </c>
      <c r="CE43" s="128">
        <v>0</v>
      </c>
      <c r="CF43" s="126">
        <v>0</v>
      </c>
      <c r="CG43" s="10">
        <v>0</v>
      </c>
      <c r="CH43" s="128">
        <v>0</v>
      </c>
      <c r="CI43" s="126">
        <v>0</v>
      </c>
      <c r="CJ43" s="10">
        <v>0</v>
      </c>
      <c r="CK43" s="128">
        <v>0</v>
      </c>
      <c r="CL43" s="126">
        <v>0</v>
      </c>
      <c r="CM43" s="10">
        <v>0</v>
      </c>
      <c r="CN43" s="128">
        <v>0</v>
      </c>
      <c r="CO43" s="126">
        <v>0</v>
      </c>
      <c r="CP43" s="10">
        <v>0</v>
      </c>
      <c r="CQ43" s="128">
        <v>0</v>
      </c>
      <c r="CS43" s="179" t="str">
        <f t="shared" si="10"/>
        <v>Malkekvaeg_fast_moeg_org</v>
      </c>
      <c r="CT43" s="85" t="str">
        <f t="shared" si="11"/>
        <v>Cattle_solid_manure_org</v>
      </c>
      <c r="CV43" s="126">
        <v>3</v>
      </c>
      <c r="CW43" s="127">
        <v>3</v>
      </c>
      <c r="CX43" s="128">
        <v>3</v>
      </c>
      <c r="CY43" s="126">
        <v>3</v>
      </c>
      <c r="CZ43" s="10"/>
      <c r="DA43" s="128"/>
      <c r="DB43" s="129">
        <v>0</v>
      </c>
      <c r="DC43" s="138">
        <v>0.5</v>
      </c>
      <c r="DD43" s="89">
        <f t="shared" si="14"/>
        <v>2</v>
      </c>
      <c r="DE43" s="89">
        <v>4</v>
      </c>
      <c r="DF43" s="128">
        <v>5</v>
      </c>
      <c r="DG43" s="126">
        <v>0</v>
      </c>
      <c r="DH43" s="128">
        <v>2.5</v>
      </c>
      <c r="DI43" s="126">
        <v>0</v>
      </c>
      <c r="DJ43" s="148">
        <v>20</v>
      </c>
      <c r="DK43" s="10" t="s">
        <v>517</v>
      </c>
      <c r="DL43" s="143"/>
    </row>
    <row r="44" spans="1:116" x14ac:dyDescent="0.3">
      <c r="A44" s="206">
        <f t="shared" si="5"/>
        <v>40</v>
      </c>
      <c r="B44" s="10" t="str">
        <f t="shared" si="13"/>
        <v>For_prod_40</v>
      </c>
      <c r="C44" s="10"/>
      <c r="D44" s="113">
        <f>VLOOKUP(C44,Other_tabels!$E$5:$G$225,2,FALSE)</f>
        <v>0</v>
      </c>
      <c r="E44" s="113">
        <f>VLOOKUP(C44,Other_tabels!$E$5:$G$225,3,FALSE)</f>
        <v>0</v>
      </c>
      <c r="F44" s="10"/>
      <c r="G44" s="10"/>
      <c r="H44" s="79"/>
      <c r="I44" s="38"/>
      <c r="J44" s="29"/>
      <c r="K44" s="39">
        <f t="shared" si="12"/>
        <v>0</v>
      </c>
      <c r="L44" s="89"/>
      <c r="M44" s="89"/>
      <c r="N44" s="89"/>
      <c r="O44" s="29"/>
      <c r="P44" s="143"/>
      <c r="Q44" s="4"/>
      <c r="Y44" s="4">
        <f t="shared" si="9"/>
        <v>40</v>
      </c>
      <c r="Z44" s="10" t="str">
        <f t="shared" si="8"/>
        <v>For_prod_40</v>
      </c>
      <c r="AA44" s="10"/>
      <c r="AB44" s="113" t="e">
        <f>VLOOKUP(AA44,Other_tabels!$E$5:$G$131,2,FALSE)</f>
        <v>#N/A</v>
      </c>
      <c r="AC44" s="113" t="e">
        <f>VLOOKUP(AA44,Other_tabels!$E$5:$G$131,3,FALSE)</f>
        <v>#N/A</v>
      </c>
      <c r="AD44" s="10"/>
      <c r="AE44" s="10"/>
      <c r="AF44" s="10"/>
      <c r="AI44" s="206">
        <v>41</v>
      </c>
      <c r="AJ44" s="10" t="s">
        <v>336</v>
      </c>
      <c r="AK44" s="10" t="s">
        <v>349</v>
      </c>
      <c r="AL44" s="113" t="str">
        <f>VLOOKUP(AK44,Other_tabels!$E$5:$G$225,2,FALSE)</f>
        <v>Livestock_manure_org</v>
      </c>
      <c r="AM44" s="113" t="str">
        <f>VLOOKUP(AK44,Other_tabels!$E$5:$G$225,3,FALSE)</f>
        <v>Field_application</v>
      </c>
      <c r="AN44" s="10">
        <v>34</v>
      </c>
      <c r="AO44" s="10" t="s">
        <v>33</v>
      </c>
      <c r="AQ44" s="10">
        <v>80</v>
      </c>
      <c r="AR44" s="10" t="s">
        <v>292</v>
      </c>
      <c r="AT44" s="10">
        <v>6.61</v>
      </c>
      <c r="AU44" s="10">
        <v>0.24</v>
      </c>
      <c r="AV44">
        <v>1</v>
      </c>
      <c r="AX44" s="10" t="s">
        <v>1212</v>
      </c>
      <c r="AY44" s="166" t="s">
        <v>522</v>
      </c>
      <c r="AZ44" s="10"/>
      <c r="BA44" s="128"/>
      <c r="BB44" s="126" t="s">
        <v>523</v>
      </c>
      <c r="BC44" s="10"/>
      <c r="BD44" s="128"/>
      <c r="BE44" s="126" t="s">
        <v>522</v>
      </c>
      <c r="BF44" s="10"/>
      <c r="BG44" s="148"/>
      <c r="BH44" s="126" t="s">
        <v>521</v>
      </c>
      <c r="BI44" s="10"/>
      <c r="BJ44" s="128"/>
      <c r="BK44" s="126"/>
      <c r="BL44" s="10"/>
      <c r="BM44" s="128"/>
      <c r="BN44" s="126" t="s">
        <v>267</v>
      </c>
      <c r="BO44" s="10"/>
      <c r="BP44" s="128"/>
      <c r="BQ44" s="129">
        <v>0</v>
      </c>
      <c r="BR44" s="89">
        <v>0</v>
      </c>
      <c r="BS44" s="159">
        <v>0</v>
      </c>
      <c r="BT44" s="129">
        <v>0</v>
      </c>
      <c r="BU44" s="89">
        <v>0</v>
      </c>
      <c r="BV44" s="159">
        <v>0</v>
      </c>
      <c r="BW44" s="160">
        <v>0</v>
      </c>
      <c r="BX44" s="29">
        <v>0</v>
      </c>
      <c r="BY44" s="161">
        <v>0</v>
      </c>
      <c r="BZ44" s="129">
        <v>0</v>
      </c>
      <c r="CA44" s="89">
        <v>0</v>
      </c>
      <c r="CB44" s="159">
        <v>5.4</v>
      </c>
      <c r="CC44" s="126">
        <v>0</v>
      </c>
      <c r="CD44" s="10">
        <v>0</v>
      </c>
      <c r="CE44" s="128">
        <v>0</v>
      </c>
      <c r="CF44" s="126">
        <v>0</v>
      </c>
      <c r="CG44" s="10">
        <v>0</v>
      </c>
      <c r="CH44" s="128">
        <v>0</v>
      </c>
      <c r="CI44" s="126">
        <v>0</v>
      </c>
      <c r="CJ44" s="10">
        <v>0</v>
      </c>
      <c r="CK44" s="128">
        <v>0</v>
      </c>
      <c r="CL44" s="126">
        <v>0</v>
      </c>
      <c r="CM44" s="10">
        <v>0</v>
      </c>
      <c r="CN44" s="128">
        <v>0</v>
      </c>
      <c r="CO44" s="126">
        <v>0</v>
      </c>
      <c r="CP44" s="10">
        <v>0</v>
      </c>
      <c r="CQ44" s="128">
        <v>0</v>
      </c>
      <c r="CS44" s="179" t="str">
        <f t="shared" si="10"/>
        <v>Malkekvaeg_ajle_org</v>
      </c>
      <c r="CT44" s="85" t="str">
        <f t="shared" si="11"/>
        <v>Cattle_ajle_org</v>
      </c>
      <c r="CV44" s="126"/>
      <c r="CW44" s="127"/>
      <c r="CX44" s="128"/>
      <c r="CY44" s="126"/>
      <c r="CZ44" s="10"/>
      <c r="DA44" s="128"/>
      <c r="DB44" s="129">
        <v>0</v>
      </c>
      <c r="DC44" s="138">
        <v>0.49</v>
      </c>
      <c r="DD44" s="89">
        <f t="shared" si="14"/>
        <v>1.96</v>
      </c>
      <c r="DE44" s="89">
        <v>2.2000000000000002</v>
      </c>
      <c r="DF44" s="128">
        <v>0</v>
      </c>
      <c r="DG44" s="126">
        <v>0</v>
      </c>
      <c r="DH44" s="128">
        <v>0</v>
      </c>
      <c r="DI44" s="126">
        <v>0</v>
      </c>
      <c r="DJ44" s="148">
        <v>0</v>
      </c>
      <c r="DK44" s="10" t="s">
        <v>517</v>
      </c>
      <c r="DL44" s="143"/>
    </row>
    <row r="45" spans="1:116" x14ac:dyDescent="0.3">
      <c r="A45" s="206">
        <f t="shared" si="5"/>
        <v>41</v>
      </c>
      <c r="B45" s="10" t="str">
        <f t="shared" si="13"/>
        <v>For_prod_41</v>
      </c>
      <c r="C45" s="10"/>
      <c r="D45" s="113">
        <f>VLOOKUP(C45,Other_tabels!$E$5:$G$225,2,FALSE)</f>
        <v>0</v>
      </c>
      <c r="E45" s="113">
        <f>VLOOKUP(C45,Other_tabels!$E$5:$G$225,3,FALSE)</f>
        <v>0</v>
      </c>
      <c r="F45" s="10"/>
      <c r="G45" s="10"/>
      <c r="H45" s="79"/>
      <c r="I45" s="38"/>
      <c r="J45" s="29"/>
      <c r="K45" s="39">
        <f t="shared" si="12"/>
        <v>0</v>
      </c>
      <c r="L45" s="89"/>
      <c r="M45" s="89"/>
      <c r="N45" s="89"/>
      <c r="O45" s="29"/>
      <c r="P45" s="143"/>
      <c r="Q45" s="4"/>
      <c r="Y45" s="4">
        <f t="shared" si="9"/>
        <v>41</v>
      </c>
      <c r="Z45" s="10" t="str">
        <f t="shared" si="8"/>
        <v>For_prod_41</v>
      </c>
      <c r="AA45" s="10"/>
      <c r="AB45" s="113" t="e">
        <f>VLOOKUP(AA45,Other_tabels!$E$5:$G$131,2,FALSE)</f>
        <v>#N/A</v>
      </c>
      <c r="AC45" s="113" t="e">
        <f>VLOOKUP(AA45,Other_tabels!$E$5:$G$131,3,FALSE)</f>
        <v>#N/A</v>
      </c>
      <c r="AD45" s="10"/>
      <c r="AE45" s="10"/>
      <c r="AF45" s="10"/>
      <c r="AI45" s="206">
        <v>42</v>
      </c>
      <c r="AJ45" s="10" t="s">
        <v>337</v>
      </c>
      <c r="AK45" s="10" t="s">
        <v>350</v>
      </c>
      <c r="AL45" s="113" t="str">
        <f>VLOOKUP(AK45,Other_tabels!$E$5:$G$225,2,FALSE)</f>
        <v>Livestock_manure_org</v>
      </c>
      <c r="AM45" s="113" t="str">
        <f>VLOOKUP(AK45,Other_tabels!$E$5:$G$225,3,FALSE)</f>
        <v>Field_application</v>
      </c>
      <c r="AN45" s="10">
        <v>300</v>
      </c>
      <c r="AO45" s="10" t="s">
        <v>33</v>
      </c>
      <c r="AQ45" s="10">
        <v>80</v>
      </c>
      <c r="AR45" s="10" t="s">
        <v>292</v>
      </c>
      <c r="AT45" s="10">
        <v>17</v>
      </c>
      <c r="AU45" s="10">
        <v>0.24</v>
      </c>
      <c r="AV45">
        <v>2</v>
      </c>
      <c r="AX45" s="10" t="s">
        <v>1212</v>
      </c>
      <c r="AY45" s="166" t="s">
        <v>522</v>
      </c>
      <c r="AZ45" s="10"/>
      <c r="BA45" s="128">
        <v>37.6</v>
      </c>
      <c r="BB45" s="126" t="s">
        <v>523</v>
      </c>
      <c r="BC45" s="10"/>
      <c r="BD45" s="128">
        <v>37.6</v>
      </c>
      <c r="BE45" s="126" t="s">
        <v>522</v>
      </c>
      <c r="BF45" s="10"/>
      <c r="BG45" s="148">
        <v>37.6</v>
      </c>
      <c r="BH45" s="126" t="s">
        <v>521</v>
      </c>
      <c r="BI45" s="10"/>
      <c r="BJ45" s="128">
        <v>37.6</v>
      </c>
      <c r="BK45" s="126"/>
      <c r="BL45" s="10"/>
      <c r="BM45" s="128"/>
      <c r="BN45" s="126" t="s">
        <v>267</v>
      </c>
      <c r="BO45" s="10"/>
      <c r="BP45" s="128"/>
      <c r="BQ45" s="129">
        <v>0</v>
      </c>
      <c r="BR45" s="89">
        <v>0</v>
      </c>
      <c r="BS45" s="159">
        <v>0</v>
      </c>
      <c r="BT45" s="129">
        <v>0</v>
      </c>
      <c r="BU45" s="89">
        <v>0</v>
      </c>
      <c r="BV45" s="159">
        <v>0</v>
      </c>
      <c r="BW45" s="160">
        <v>0</v>
      </c>
      <c r="BX45" s="29">
        <v>0</v>
      </c>
      <c r="BY45" s="161">
        <v>0</v>
      </c>
      <c r="BZ45" s="129">
        <v>0</v>
      </c>
      <c r="CA45" s="89">
        <v>0</v>
      </c>
      <c r="CB45" s="159">
        <v>6</v>
      </c>
      <c r="CC45" s="126">
        <v>0</v>
      </c>
      <c r="CD45" s="10">
        <v>0</v>
      </c>
      <c r="CE45" s="128">
        <v>0</v>
      </c>
      <c r="CF45" s="126">
        <v>0</v>
      </c>
      <c r="CG45" s="10">
        <v>0</v>
      </c>
      <c r="CH45" s="128">
        <v>0</v>
      </c>
      <c r="CI45" s="126">
        <v>0</v>
      </c>
      <c r="CJ45" s="10">
        <v>0</v>
      </c>
      <c r="CK45" s="128">
        <v>0</v>
      </c>
      <c r="CL45" s="126">
        <v>0</v>
      </c>
      <c r="CM45" s="10">
        <v>0</v>
      </c>
      <c r="CN45" s="128">
        <v>0</v>
      </c>
      <c r="CO45" s="126">
        <v>0</v>
      </c>
      <c r="CP45" s="10">
        <v>0</v>
      </c>
      <c r="CQ45" s="128">
        <v>0</v>
      </c>
      <c r="CS45" s="179" t="str">
        <f t="shared" si="10"/>
        <v>Malkekvaeg_dybstroelse_hel_org</v>
      </c>
      <c r="CT45" s="85" t="str">
        <f t="shared" si="11"/>
        <v>Cattle_deep_litter_org</v>
      </c>
      <c r="CV45" s="126"/>
      <c r="CW45" s="127"/>
      <c r="CX45" s="128"/>
      <c r="CY45" s="126"/>
      <c r="CZ45" s="10"/>
      <c r="DA45" s="128"/>
      <c r="DB45" s="129">
        <v>0</v>
      </c>
      <c r="DC45" s="138">
        <v>1</v>
      </c>
      <c r="DD45" s="89">
        <f t="shared" si="14"/>
        <v>4</v>
      </c>
      <c r="DE45" s="89">
        <v>1</v>
      </c>
      <c r="DF45" s="128">
        <v>0</v>
      </c>
      <c r="DG45" s="126">
        <v>0</v>
      </c>
      <c r="DH45" s="128">
        <v>0</v>
      </c>
      <c r="DI45" s="126">
        <v>0</v>
      </c>
      <c r="DJ45" s="148">
        <v>0</v>
      </c>
      <c r="DK45" s="10" t="s">
        <v>517</v>
      </c>
      <c r="DL45" s="143" t="s">
        <v>1221</v>
      </c>
    </row>
    <row r="46" spans="1:116" x14ac:dyDescent="0.3">
      <c r="A46" s="206">
        <f t="shared" si="5"/>
        <v>42</v>
      </c>
      <c r="B46" s="10" t="str">
        <f t="shared" si="13"/>
        <v>For_prod_42</v>
      </c>
      <c r="C46" s="10"/>
      <c r="D46" s="113">
        <f>VLOOKUP(C46,Other_tabels!$E$5:$G$225,2,FALSE)</f>
        <v>0</v>
      </c>
      <c r="E46" s="113">
        <f>VLOOKUP(C46,Other_tabels!$E$5:$G$225,3,FALSE)</f>
        <v>0</v>
      </c>
      <c r="F46" s="10"/>
      <c r="G46" s="10"/>
      <c r="H46" s="79"/>
      <c r="I46" s="38"/>
      <c r="J46" s="29"/>
      <c r="K46" s="39">
        <f t="shared" si="12"/>
        <v>0</v>
      </c>
      <c r="L46" s="89"/>
      <c r="M46" s="89"/>
      <c r="N46" s="89"/>
      <c r="O46" s="29"/>
      <c r="P46" s="143"/>
      <c r="Q46" s="4"/>
      <c r="Y46" s="4">
        <f t="shared" si="9"/>
        <v>42</v>
      </c>
      <c r="Z46" s="10" t="str">
        <f t="shared" si="8"/>
        <v>For_prod_42</v>
      </c>
      <c r="AA46" s="10"/>
      <c r="AB46" s="113" t="e">
        <f>VLOOKUP(AA46,Other_tabels!$E$5:$G$131,2,FALSE)</f>
        <v>#N/A</v>
      </c>
      <c r="AC46" s="113" t="e">
        <f>VLOOKUP(AA46,Other_tabels!$E$5:$G$131,3,FALSE)</f>
        <v>#N/A</v>
      </c>
      <c r="AD46" s="10"/>
      <c r="AE46" s="10"/>
      <c r="AF46" s="10"/>
      <c r="AI46" s="206">
        <v>43</v>
      </c>
      <c r="AJ46" s="10" t="s">
        <v>338</v>
      </c>
      <c r="AK46" s="10" t="s">
        <v>350</v>
      </c>
      <c r="AL46" s="113" t="str">
        <f>VLOOKUP(AK46,Other_tabels!$E$5:$G$225,2,FALSE)</f>
        <v>Livestock_manure_org</v>
      </c>
      <c r="AM46" s="113" t="str">
        <f>VLOOKUP(AK46,Other_tabels!$E$5:$G$225,3,FALSE)</f>
        <v>Field_application</v>
      </c>
      <c r="AN46" s="10">
        <v>287</v>
      </c>
      <c r="AO46" s="10" t="s">
        <v>33</v>
      </c>
      <c r="AQ46" s="10">
        <v>80</v>
      </c>
      <c r="AR46" s="10" t="s">
        <v>292</v>
      </c>
      <c r="AT46" s="10">
        <v>17</v>
      </c>
      <c r="AU46" s="10">
        <v>0.24</v>
      </c>
      <c r="AV46">
        <v>2</v>
      </c>
      <c r="AX46" s="10" t="s">
        <v>1212</v>
      </c>
      <c r="AY46" s="166" t="s">
        <v>522</v>
      </c>
      <c r="AZ46" s="10"/>
      <c r="BA46" s="128">
        <v>37.299999999999997</v>
      </c>
      <c r="BB46" s="126" t="s">
        <v>523</v>
      </c>
      <c r="BC46" s="10"/>
      <c r="BD46" s="128">
        <v>37.299999999999997</v>
      </c>
      <c r="BE46" s="126" t="s">
        <v>522</v>
      </c>
      <c r="BF46" s="10"/>
      <c r="BG46" s="148">
        <v>37.299999999999997</v>
      </c>
      <c r="BH46" s="126" t="s">
        <v>521</v>
      </c>
      <c r="BI46" s="10"/>
      <c r="BJ46" s="128">
        <v>37.299999999999997</v>
      </c>
      <c r="BK46" s="126"/>
      <c r="BL46" s="10"/>
      <c r="BM46" s="128"/>
      <c r="BN46" s="126" t="s">
        <v>267</v>
      </c>
      <c r="BO46" s="10"/>
      <c r="BP46" s="128"/>
      <c r="BQ46" s="129">
        <v>0</v>
      </c>
      <c r="BR46" s="89">
        <v>0</v>
      </c>
      <c r="BS46" s="159">
        <v>0</v>
      </c>
      <c r="BT46" s="129">
        <v>0</v>
      </c>
      <c r="BU46" s="89">
        <v>0</v>
      </c>
      <c r="BV46" s="159">
        <v>0</v>
      </c>
      <c r="BW46" s="160">
        <v>0</v>
      </c>
      <c r="BX46" s="29">
        <v>0</v>
      </c>
      <c r="BY46" s="161">
        <v>0</v>
      </c>
      <c r="BZ46" s="129">
        <v>0</v>
      </c>
      <c r="CA46" s="89">
        <v>0</v>
      </c>
      <c r="CB46" s="159">
        <v>6</v>
      </c>
      <c r="CC46" s="126">
        <v>0</v>
      </c>
      <c r="CD46" s="10">
        <v>0</v>
      </c>
      <c r="CE46" s="128">
        <v>0</v>
      </c>
      <c r="CF46" s="126">
        <v>0</v>
      </c>
      <c r="CG46" s="10">
        <v>0</v>
      </c>
      <c r="CH46" s="128">
        <v>0</v>
      </c>
      <c r="CI46" s="126">
        <v>0</v>
      </c>
      <c r="CJ46" s="10">
        <v>0</v>
      </c>
      <c r="CK46" s="128">
        <v>0</v>
      </c>
      <c r="CL46" s="126">
        <v>0</v>
      </c>
      <c r="CM46" s="10">
        <v>0</v>
      </c>
      <c r="CN46" s="128">
        <v>0</v>
      </c>
      <c r="CO46" s="126">
        <v>0</v>
      </c>
      <c r="CP46" s="10">
        <v>0</v>
      </c>
      <c r="CQ46" s="128">
        <v>0</v>
      </c>
      <c r="CS46" s="179" t="str">
        <f t="shared" si="10"/>
        <v>Malkekvaeg_dybstroelse_delvis_org</v>
      </c>
      <c r="CT46" s="85" t="str">
        <f t="shared" si="11"/>
        <v>Cattle_deep_litter_org</v>
      </c>
      <c r="CV46" s="126"/>
      <c r="CW46" s="127"/>
      <c r="CX46" s="128"/>
      <c r="CY46" s="126"/>
      <c r="CZ46" s="10"/>
      <c r="DA46" s="128"/>
      <c r="DB46" s="129">
        <v>0</v>
      </c>
      <c r="DC46" s="138">
        <v>1</v>
      </c>
      <c r="DD46" s="89">
        <f t="shared" si="14"/>
        <v>4</v>
      </c>
      <c r="DE46" s="89">
        <v>1</v>
      </c>
      <c r="DF46" s="128">
        <v>0</v>
      </c>
      <c r="DG46" s="126">
        <v>0</v>
      </c>
      <c r="DH46" s="128">
        <v>0</v>
      </c>
      <c r="DI46" s="126">
        <v>0</v>
      </c>
      <c r="DJ46" s="148">
        <v>0</v>
      </c>
      <c r="DK46" s="10" t="s">
        <v>517</v>
      </c>
      <c r="DL46" s="143" t="s">
        <v>1221</v>
      </c>
    </row>
    <row r="47" spans="1:116" x14ac:dyDescent="0.3">
      <c r="A47" s="206">
        <f t="shared" si="5"/>
        <v>43</v>
      </c>
      <c r="B47" s="10" t="str">
        <f t="shared" si="13"/>
        <v>For_prod_43</v>
      </c>
      <c r="C47" s="10"/>
      <c r="D47" s="113">
        <f>VLOOKUP(C47,Other_tabels!$E$5:$G$225,2,FALSE)</f>
        <v>0</v>
      </c>
      <c r="E47" s="113">
        <f>VLOOKUP(C47,Other_tabels!$E$5:$G$225,3,FALSE)</f>
        <v>0</v>
      </c>
      <c r="F47" s="10"/>
      <c r="G47" s="10"/>
      <c r="H47" s="79"/>
      <c r="I47" s="38"/>
      <c r="J47" s="29"/>
      <c r="K47" s="39">
        <f t="shared" si="12"/>
        <v>0</v>
      </c>
      <c r="L47" s="89"/>
      <c r="M47" s="89"/>
      <c r="N47" s="89"/>
      <c r="O47" s="29"/>
      <c r="P47" s="143"/>
      <c r="Q47" s="4"/>
      <c r="Y47" s="4">
        <f t="shared" si="9"/>
        <v>43</v>
      </c>
      <c r="Z47" s="10" t="str">
        <f t="shared" si="8"/>
        <v>For_prod_43</v>
      </c>
      <c r="AA47" s="10"/>
      <c r="AB47" s="113" t="e">
        <f>VLOOKUP(AA47,Other_tabels!$E$5:$G$131,2,FALSE)</f>
        <v>#N/A</v>
      </c>
      <c r="AC47" s="113" t="e">
        <f>VLOOKUP(AA47,Other_tabels!$E$5:$G$131,3,FALSE)</f>
        <v>#N/A</v>
      </c>
      <c r="AD47" s="10"/>
      <c r="AE47" s="10"/>
      <c r="AF47" s="10"/>
      <c r="AI47" s="206">
        <v>44</v>
      </c>
      <c r="AJ47" s="10" t="s">
        <v>339</v>
      </c>
      <c r="AK47" s="10" t="s">
        <v>347</v>
      </c>
      <c r="AL47" s="113" t="str">
        <f>VLOOKUP(AK47,Other_tabels!$E$5:$G$225,2,FALSE)</f>
        <v>Livestock_manure_org</v>
      </c>
      <c r="AM47" s="113" t="str">
        <f>VLOOKUP(AK47,Other_tabels!$E$5:$G$225,3,FALSE)</f>
        <v>Field_application</v>
      </c>
      <c r="AN47" s="10">
        <v>80</v>
      </c>
      <c r="AO47" s="10" t="s">
        <v>33</v>
      </c>
      <c r="AQ47" s="10">
        <v>80</v>
      </c>
      <c r="AR47" s="10" t="s">
        <v>292</v>
      </c>
      <c r="AT47" s="10">
        <v>6.61</v>
      </c>
      <c r="AU47" s="10">
        <v>0.24</v>
      </c>
      <c r="AV47">
        <v>1</v>
      </c>
      <c r="AX47" s="10" t="s">
        <v>1212</v>
      </c>
      <c r="AY47" s="166" t="s">
        <v>522</v>
      </c>
      <c r="AZ47" s="10"/>
      <c r="BA47" s="128"/>
      <c r="BB47" s="126" t="s">
        <v>523</v>
      </c>
      <c r="BC47" s="10"/>
      <c r="BD47" s="128"/>
      <c r="BE47" s="126" t="s">
        <v>522</v>
      </c>
      <c r="BF47" s="10"/>
      <c r="BG47" s="148"/>
      <c r="BH47" s="126" t="s">
        <v>521</v>
      </c>
      <c r="BI47" s="10"/>
      <c r="BJ47" s="128"/>
      <c r="BK47" s="126"/>
      <c r="BL47" s="10"/>
      <c r="BM47" s="128"/>
      <c r="BN47" s="126" t="s">
        <v>267</v>
      </c>
      <c r="BO47" s="10"/>
      <c r="BP47" s="128"/>
      <c r="BQ47" s="129">
        <v>0</v>
      </c>
      <c r="BR47" s="89">
        <v>0</v>
      </c>
      <c r="BS47" s="159">
        <v>0</v>
      </c>
      <c r="BT47" s="129">
        <v>0</v>
      </c>
      <c r="BU47" s="89">
        <v>0</v>
      </c>
      <c r="BV47" s="159">
        <v>0</v>
      </c>
      <c r="BW47" s="160">
        <v>0</v>
      </c>
      <c r="BX47" s="29">
        <v>0</v>
      </c>
      <c r="BY47" s="161">
        <v>0</v>
      </c>
      <c r="BZ47" s="129">
        <v>0</v>
      </c>
      <c r="CA47" s="89">
        <v>0</v>
      </c>
      <c r="CB47" s="159">
        <v>8.1</v>
      </c>
      <c r="CC47" s="126">
        <v>0</v>
      </c>
      <c r="CD47" s="10">
        <v>0</v>
      </c>
      <c r="CE47" s="128">
        <v>0</v>
      </c>
      <c r="CF47" s="126">
        <v>0</v>
      </c>
      <c r="CG47" s="10">
        <v>0</v>
      </c>
      <c r="CH47" s="128">
        <v>0</v>
      </c>
      <c r="CI47" s="126">
        <v>0</v>
      </c>
      <c r="CJ47" s="10">
        <v>0</v>
      </c>
      <c r="CK47" s="128">
        <v>0</v>
      </c>
      <c r="CL47" s="126">
        <v>0</v>
      </c>
      <c r="CM47" s="10">
        <v>0</v>
      </c>
      <c r="CN47" s="128">
        <v>0</v>
      </c>
      <c r="CO47" s="126">
        <v>0</v>
      </c>
      <c r="CP47" s="10">
        <v>0</v>
      </c>
      <c r="CQ47" s="128">
        <v>0</v>
      </c>
      <c r="CS47" s="179" t="str">
        <f t="shared" si="10"/>
        <v>Malkekvaeg_gylle_sengestald_spalter_org</v>
      </c>
      <c r="CT47" s="85" t="str">
        <f t="shared" si="11"/>
        <v>Cattle_slurry_org</v>
      </c>
      <c r="CV47" s="126"/>
      <c r="CW47" s="127"/>
      <c r="CX47" s="128"/>
      <c r="CY47" s="126"/>
      <c r="CZ47" s="10"/>
      <c r="DA47" s="128"/>
      <c r="DB47" s="129">
        <v>0</v>
      </c>
      <c r="DC47" s="138">
        <v>0.49</v>
      </c>
      <c r="DD47" s="89">
        <f t="shared" si="14"/>
        <v>1.96</v>
      </c>
      <c r="DE47" s="89">
        <v>2</v>
      </c>
      <c r="DF47" s="128">
        <v>0</v>
      </c>
      <c r="DG47" s="126">
        <v>0</v>
      </c>
      <c r="DH47" s="128">
        <v>0</v>
      </c>
      <c r="DI47" s="126">
        <v>0</v>
      </c>
      <c r="DJ47" s="148">
        <v>0</v>
      </c>
      <c r="DK47" s="10" t="s">
        <v>517</v>
      </c>
      <c r="DL47" s="143"/>
    </row>
    <row r="48" spans="1:116" x14ac:dyDescent="0.3">
      <c r="A48" s="206">
        <f t="shared" si="5"/>
        <v>44</v>
      </c>
      <c r="B48" s="10" t="str">
        <f t="shared" si="13"/>
        <v>For_prod_44</v>
      </c>
      <c r="C48" s="10"/>
      <c r="D48" s="113">
        <f>VLOOKUP(C48,Other_tabels!$E$5:$G$225,2,FALSE)</f>
        <v>0</v>
      </c>
      <c r="E48" s="113">
        <f>VLOOKUP(C48,Other_tabels!$E$5:$G$225,3,FALSE)</f>
        <v>0</v>
      </c>
      <c r="F48" s="10"/>
      <c r="G48" s="10"/>
      <c r="H48" s="79"/>
      <c r="I48" s="38"/>
      <c r="J48" s="29"/>
      <c r="K48" s="39">
        <f t="shared" si="12"/>
        <v>0</v>
      </c>
      <c r="L48" s="89"/>
      <c r="M48" s="89"/>
      <c r="N48" s="89"/>
      <c r="O48" s="29"/>
      <c r="P48" s="143"/>
      <c r="Q48" s="4"/>
      <c r="Y48" s="4">
        <f t="shared" si="9"/>
        <v>44</v>
      </c>
      <c r="Z48" s="10" t="str">
        <f t="shared" si="8"/>
        <v>For_prod_44</v>
      </c>
      <c r="AA48" s="10"/>
      <c r="AB48" s="113" t="e">
        <f>VLOOKUP(AA48,Other_tabels!$E$5:$G$131,2,FALSE)</f>
        <v>#N/A</v>
      </c>
      <c r="AC48" s="113" t="e">
        <f>VLOOKUP(AA48,Other_tabels!$E$5:$G$131,3,FALSE)</f>
        <v>#N/A</v>
      </c>
      <c r="AD48" s="10"/>
      <c r="AE48" s="10"/>
      <c r="AF48" s="10"/>
      <c r="AI48" s="206">
        <v>45</v>
      </c>
      <c r="AJ48" s="10" t="s">
        <v>340</v>
      </c>
      <c r="AK48" s="10" t="s">
        <v>347</v>
      </c>
      <c r="AL48" s="113" t="str">
        <f>VLOOKUP(AK48,Other_tabels!$E$5:$G$225,2,FALSE)</f>
        <v>Livestock_manure_org</v>
      </c>
      <c r="AM48" s="113" t="str">
        <f>VLOOKUP(AK48,Other_tabels!$E$5:$G$225,3,FALSE)</f>
        <v>Field_application</v>
      </c>
      <c r="AN48" s="10">
        <v>69</v>
      </c>
      <c r="AO48" s="10" t="s">
        <v>33</v>
      </c>
      <c r="AQ48" s="10">
        <v>80</v>
      </c>
      <c r="AR48" s="10" t="s">
        <v>292</v>
      </c>
      <c r="AT48" s="10">
        <v>6.61</v>
      </c>
      <c r="AU48" s="10">
        <v>0.24</v>
      </c>
      <c r="AV48">
        <v>1</v>
      </c>
      <c r="AX48" s="10" t="s">
        <v>1212</v>
      </c>
      <c r="AY48" s="166" t="s">
        <v>522</v>
      </c>
      <c r="AZ48" s="10"/>
      <c r="BA48" s="128"/>
      <c r="BB48" s="126" t="s">
        <v>523</v>
      </c>
      <c r="BC48" s="10"/>
      <c r="BD48" s="128"/>
      <c r="BE48" s="126" t="s">
        <v>522</v>
      </c>
      <c r="BF48" s="10"/>
      <c r="BG48" s="148"/>
      <c r="BH48" s="126" t="s">
        <v>521</v>
      </c>
      <c r="BI48" s="10"/>
      <c r="BJ48" s="128"/>
      <c r="BK48" s="126"/>
      <c r="BL48" s="10"/>
      <c r="BM48" s="128"/>
      <c r="BN48" s="126" t="s">
        <v>267</v>
      </c>
      <c r="BO48" s="10"/>
      <c r="BP48" s="128"/>
      <c r="BQ48" s="129">
        <v>0</v>
      </c>
      <c r="BR48" s="89">
        <v>0</v>
      </c>
      <c r="BS48" s="159">
        <v>0</v>
      </c>
      <c r="BT48" s="129">
        <v>0</v>
      </c>
      <c r="BU48" s="89">
        <v>0</v>
      </c>
      <c r="BV48" s="159">
        <v>0</v>
      </c>
      <c r="BW48" s="160">
        <v>0</v>
      </c>
      <c r="BX48" s="29">
        <v>0</v>
      </c>
      <c r="BY48" s="161">
        <v>0</v>
      </c>
      <c r="BZ48" s="129">
        <v>0</v>
      </c>
      <c r="CA48" s="89">
        <v>0</v>
      </c>
      <c r="CB48" s="159">
        <v>12</v>
      </c>
      <c r="CC48" s="126">
        <v>0</v>
      </c>
      <c r="CD48" s="10">
        <v>0</v>
      </c>
      <c r="CE48" s="128">
        <v>0</v>
      </c>
      <c r="CF48" s="126">
        <v>0</v>
      </c>
      <c r="CG48" s="10">
        <v>0</v>
      </c>
      <c r="CH48" s="128">
        <v>0</v>
      </c>
      <c r="CI48" s="126">
        <v>0</v>
      </c>
      <c r="CJ48" s="10">
        <v>0</v>
      </c>
      <c r="CK48" s="128">
        <v>0</v>
      </c>
      <c r="CL48" s="126">
        <v>0</v>
      </c>
      <c r="CM48" s="10">
        <v>0</v>
      </c>
      <c r="CN48" s="128">
        <v>0</v>
      </c>
      <c r="CO48" s="126">
        <v>0</v>
      </c>
      <c r="CP48" s="10">
        <v>0</v>
      </c>
      <c r="CQ48" s="128">
        <v>0</v>
      </c>
      <c r="CS48" s="179" t="str">
        <f t="shared" si="10"/>
        <v>Malkekvaeg_gylle_dybstroelse_og_gulv_org</v>
      </c>
      <c r="CT48" s="85" t="str">
        <f t="shared" si="11"/>
        <v>Cattle_slurry_org</v>
      </c>
      <c r="CV48" s="126"/>
      <c r="CW48" s="127"/>
      <c r="CX48" s="128"/>
      <c r="CY48" s="126"/>
      <c r="CZ48" s="10"/>
      <c r="DA48" s="128"/>
      <c r="DB48" s="129">
        <v>0</v>
      </c>
      <c r="DC48" s="138">
        <v>0.49</v>
      </c>
      <c r="DD48" s="89">
        <f>DC48*4</f>
        <v>1.96</v>
      </c>
      <c r="DE48" s="89">
        <v>2</v>
      </c>
      <c r="DF48" s="128">
        <v>0</v>
      </c>
      <c r="DG48" s="126">
        <v>0</v>
      </c>
      <c r="DH48" s="128">
        <v>0</v>
      </c>
      <c r="DI48" s="126">
        <v>0</v>
      </c>
      <c r="DJ48" s="148">
        <v>0</v>
      </c>
      <c r="DK48" s="10" t="s">
        <v>517</v>
      </c>
      <c r="DL48" s="143"/>
    </row>
    <row r="49" spans="1:116" x14ac:dyDescent="0.3">
      <c r="A49" s="206">
        <f t="shared" si="5"/>
        <v>45</v>
      </c>
      <c r="B49" s="10" t="str">
        <f t="shared" si="13"/>
        <v>For_prod_45</v>
      </c>
      <c r="C49" s="10"/>
      <c r="D49" s="113">
        <f>VLOOKUP(C49,Other_tabels!$E$5:$G$225,2,FALSE)</f>
        <v>0</v>
      </c>
      <c r="E49" s="113">
        <f>VLOOKUP(C49,Other_tabels!$E$5:$G$225,3,FALSE)</f>
        <v>0</v>
      </c>
      <c r="F49" s="10"/>
      <c r="G49" s="10"/>
      <c r="H49" s="79"/>
      <c r="I49" s="38"/>
      <c r="J49" s="29"/>
      <c r="K49" s="39">
        <f t="shared" si="12"/>
        <v>0</v>
      </c>
      <c r="L49" s="89"/>
      <c r="M49" s="89"/>
      <c r="N49" s="89"/>
      <c r="O49" s="29"/>
      <c r="P49" s="143"/>
      <c r="Q49" s="4"/>
      <c r="Y49" s="4">
        <f t="shared" si="9"/>
        <v>45</v>
      </c>
      <c r="Z49" s="10" t="str">
        <f t="shared" si="8"/>
        <v>For_prod_45</v>
      </c>
      <c r="AA49" s="10"/>
      <c r="AB49" s="113" t="e">
        <f>VLOOKUP(AA49,Other_tabels!$E$5:$G$131,2,FALSE)</f>
        <v>#N/A</v>
      </c>
      <c r="AC49" s="113" t="e">
        <f>VLOOKUP(AA49,Other_tabels!$E$5:$G$131,3,FALSE)</f>
        <v>#N/A</v>
      </c>
      <c r="AD49" s="10"/>
      <c r="AE49" s="10"/>
      <c r="AF49" s="10"/>
      <c r="AI49" s="206">
        <v>46</v>
      </c>
      <c r="AJ49" s="10" t="s">
        <v>341</v>
      </c>
      <c r="AK49" s="10" t="s">
        <v>351</v>
      </c>
      <c r="AL49" s="113" t="str">
        <f>VLOOKUP(AK49,Other_tabels!$E$5:$G$225,2,FALSE)</f>
        <v>Dung_field_org</v>
      </c>
      <c r="AM49" s="113" t="str">
        <f>VLOOKUP(AK49,Other_tabels!$E$5:$G$225,3,FALSE)</f>
        <v>Field_application</v>
      </c>
      <c r="AN49" s="10">
        <v>87</v>
      </c>
      <c r="AO49" s="10" t="s">
        <v>33</v>
      </c>
      <c r="AP49" t="s">
        <v>1205</v>
      </c>
      <c r="AQ49" s="10">
        <v>80</v>
      </c>
      <c r="AR49" s="10" t="s">
        <v>293</v>
      </c>
      <c r="AT49" s="10">
        <v>1</v>
      </c>
      <c r="AU49" s="10">
        <v>0.24</v>
      </c>
      <c r="AV49">
        <v>2</v>
      </c>
      <c r="AX49" s="10" t="s">
        <v>1212</v>
      </c>
      <c r="AY49" s="166" t="s">
        <v>522</v>
      </c>
      <c r="AZ49" s="10"/>
      <c r="BA49" s="128"/>
      <c r="BB49" s="126" t="s">
        <v>523</v>
      </c>
      <c r="BC49" s="10"/>
      <c r="BD49" s="128"/>
      <c r="BE49" s="126" t="s">
        <v>522</v>
      </c>
      <c r="BF49" s="10"/>
      <c r="BG49" s="148"/>
      <c r="BH49" s="126" t="s">
        <v>521</v>
      </c>
      <c r="BI49" s="10"/>
      <c r="BJ49" s="128"/>
      <c r="BK49" s="126"/>
      <c r="BL49" s="10"/>
      <c r="BM49" s="128"/>
      <c r="BN49" s="126" t="s">
        <v>267</v>
      </c>
      <c r="BO49" s="10"/>
      <c r="BP49" s="128"/>
      <c r="BQ49" s="129">
        <v>0</v>
      </c>
      <c r="BR49" s="89">
        <v>0</v>
      </c>
      <c r="BS49" s="159">
        <v>0</v>
      </c>
      <c r="BT49" s="129">
        <v>0</v>
      </c>
      <c r="BU49" s="89">
        <v>0</v>
      </c>
      <c r="BV49" s="159">
        <v>1.5</v>
      </c>
      <c r="BW49" s="160">
        <v>0</v>
      </c>
      <c r="BX49" s="29">
        <v>0</v>
      </c>
      <c r="BY49" s="161">
        <v>7.5</v>
      </c>
      <c r="BZ49" s="129">
        <v>0</v>
      </c>
      <c r="CA49" s="89">
        <v>0</v>
      </c>
      <c r="CB49" s="159">
        <v>7</v>
      </c>
      <c r="CC49" s="126">
        <v>0</v>
      </c>
      <c r="CD49" s="10">
        <v>0</v>
      </c>
      <c r="CE49" s="128">
        <v>0</v>
      </c>
      <c r="CF49" s="126">
        <v>0</v>
      </c>
      <c r="CG49" s="10">
        <v>0</v>
      </c>
      <c r="CH49" s="128">
        <v>0</v>
      </c>
      <c r="CI49" s="126">
        <v>0</v>
      </c>
      <c r="CJ49" s="10">
        <v>0</v>
      </c>
      <c r="CK49" s="128">
        <v>0</v>
      </c>
      <c r="CL49" s="126">
        <v>0</v>
      </c>
      <c r="CM49" s="10">
        <v>0</v>
      </c>
      <c r="CN49" s="128">
        <v>0</v>
      </c>
      <c r="CO49" s="126">
        <v>0</v>
      </c>
      <c r="CP49" s="10">
        <v>0</v>
      </c>
      <c r="CQ49" s="128">
        <v>0</v>
      </c>
      <c r="CS49" s="179" t="str">
        <f t="shared" si="10"/>
        <v>Malkekvaeg_godning_afsat_på_mark_org</v>
      </c>
      <c r="CT49" s="85" t="str">
        <f t="shared" si="11"/>
        <v>Cattle_dung_urine_field_org</v>
      </c>
      <c r="CV49" s="126"/>
      <c r="CW49" s="127"/>
      <c r="CX49" s="128"/>
      <c r="CY49" s="126"/>
      <c r="CZ49" s="10"/>
      <c r="DA49" s="128"/>
      <c r="DB49" s="129"/>
      <c r="DC49" s="138"/>
      <c r="DD49" s="89"/>
      <c r="DE49" s="89"/>
      <c r="DF49" s="128">
        <v>0</v>
      </c>
      <c r="DG49" s="126">
        <v>0</v>
      </c>
      <c r="DH49" s="128">
        <v>0</v>
      </c>
      <c r="DI49" s="126">
        <v>0</v>
      </c>
      <c r="DJ49" s="148">
        <v>0</v>
      </c>
      <c r="DK49" s="10" t="s">
        <v>517</v>
      </c>
      <c r="DL49" s="143"/>
    </row>
    <row r="50" spans="1:116" x14ac:dyDescent="0.3">
      <c r="A50" s="206">
        <f t="shared" si="5"/>
        <v>46</v>
      </c>
      <c r="B50" s="10" t="str">
        <f t="shared" si="13"/>
        <v>For_prod_46</v>
      </c>
      <c r="C50" s="10"/>
      <c r="D50" s="113">
        <f>VLOOKUP(C50,Other_tabels!$E$5:$G$225,2,FALSE)</f>
        <v>0</v>
      </c>
      <c r="E50" s="113">
        <f>VLOOKUP(C50,Other_tabels!$E$5:$G$225,3,FALSE)</f>
        <v>0</v>
      </c>
      <c r="F50" s="10"/>
      <c r="G50" s="10"/>
      <c r="H50" s="79"/>
      <c r="I50" s="38"/>
      <c r="J50" s="29"/>
      <c r="K50" s="39">
        <f t="shared" si="12"/>
        <v>0</v>
      </c>
      <c r="L50" s="89"/>
      <c r="M50" s="89"/>
      <c r="N50" s="89"/>
      <c r="O50" s="29"/>
      <c r="P50" s="143"/>
      <c r="Q50" s="4"/>
      <c r="Y50" s="4">
        <f t="shared" si="9"/>
        <v>46</v>
      </c>
      <c r="Z50" s="10" t="str">
        <f t="shared" si="8"/>
        <v>For_prod_46</v>
      </c>
      <c r="AA50" s="10"/>
      <c r="AB50" s="113" t="e">
        <f>VLOOKUP(AA50,Other_tabels!$E$5:$G$131,2,FALSE)</f>
        <v>#N/A</v>
      </c>
      <c r="AC50" s="113" t="e">
        <f>VLOOKUP(AA50,Other_tabels!$E$5:$G$131,3,FALSE)</f>
        <v>#N/A</v>
      </c>
      <c r="AD50" s="10"/>
      <c r="AE50" s="10"/>
      <c r="AF50" s="10"/>
      <c r="AI50" s="206">
        <v>47</v>
      </c>
      <c r="AJ50" s="10" t="s">
        <v>342</v>
      </c>
      <c r="AK50" s="10" t="s">
        <v>347</v>
      </c>
      <c r="AL50" s="113" t="str">
        <f>VLOOKUP(AK50,Other_tabels!$E$5:$G$225,2,FALSE)</f>
        <v>Livestock_manure_org</v>
      </c>
      <c r="AM50" s="113" t="str">
        <f>VLOOKUP(AK50,Other_tabels!$E$5:$G$225,3,FALSE)</f>
        <v>Field_application</v>
      </c>
      <c r="AN50" s="10">
        <v>80</v>
      </c>
      <c r="AO50" s="10" t="s">
        <v>33</v>
      </c>
      <c r="AQ50" s="10">
        <v>80</v>
      </c>
      <c r="AR50" s="10" t="s">
        <v>292</v>
      </c>
      <c r="AT50" s="10">
        <v>6.61</v>
      </c>
      <c r="AU50" s="10">
        <v>0.24</v>
      </c>
      <c r="AV50">
        <v>1</v>
      </c>
      <c r="AX50" s="10" t="s">
        <v>1212</v>
      </c>
      <c r="AY50" s="166" t="s">
        <v>522</v>
      </c>
      <c r="AZ50" s="10"/>
      <c r="BA50" s="128"/>
      <c r="BB50" s="126" t="s">
        <v>523</v>
      </c>
      <c r="BC50" s="10"/>
      <c r="BD50" s="128"/>
      <c r="BE50" s="126" t="s">
        <v>522</v>
      </c>
      <c r="BF50" s="10"/>
      <c r="BG50" s="148"/>
      <c r="BH50" s="126" t="s">
        <v>521</v>
      </c>
      <c r="BI50" s="10"/>
      <c r="BJ50" s="128"/>
      <c r="BK50" s="126"/>
      <c r="BL50" s="10"/>
      <c r="BM50" s="128"/>
      <c r="BN50" s="126" t="s">
        <v>267</v>
      </c>
      <c r="BO50" s="10"/>
      <c r="BP50" s="128"/>
      <c r="BQ50" s="129">
        <v>0</v>
      </c>
      <c r="BR50" s="89">
        <v>0</v>
      </c>
      <c r="BS50" s="159">
        <v>0</v>
      </c>
      <c r="BT50" s="129">
        <v>0</v>
      </c>
      <c r="BU50" s="89">
        <v>0</v>
      </c>
      <c r="BV50" s="159">
        <v>0</v>
      </c>
      <c r="BW50" s="160">
        <v>0</v>
      </c>
      <c r="BX50" s="29">
        <v>0</v>
      </c>
      <c r="BY50" s="161">
        <v>0</v>
      </c>
      <c r="BZ50" s="129">
        <v>0</v>
      </c>
      <c r="CA50" s="89">
        <v>0</v>
      </c>
      <c r="CB50" s="159">
        <v>12</v>
      </c>
      <c r="CC50" s="126">
        <v>0</v>
      </c>
      <c r="CD50" s="10">
        <v>0</v>
      </c>
      <c r="CE50" s="128">
        <v>0</v>
      </c>
      <c r="CF50" s="126">
        <v>0</v>
      </c>
      <c r="CG50" s="10">
        <v>0</v>
      </c>
      <c r="CH50" s="128">
        <v>0</v>
      </c>
      <c r="CI50" s="126">
        <v>0</v>
      </c>
      <c r="CJ50" s="10">
        <v>0</v>
      </c>
      <c r="CK50" s="128">
        <v>0</v>
      </c>
      <c r="CL50" s="126">
        <v>0</v>
      </c>
      <c r="CM50" s="10">
        <v>0</v>
      </c>
      <c r="CN50" s="128">
        <v>0</v>
      </c>
      <c r="CO50" s="126">
        <v>0</v>
      </c>
      <c r="CP50" s="10">
        <v>0</v>
      </c>
      <c r="CQ50" s="128">
        <v>0</v>
      </c>
      <c r="CS50" s="179" t="str">
        <f t="shared" si="10"/>
        <v>Malkekvaeg_gylle_sengestald_fast_gulv_org</v>
      </c>
      <c r="CT50" s="85" t="str">
        <f t="shared" si="11"/>
        <v>Cattle_slurry_org</v>
      </c>
      <c r="CV50" s="126"/>
      <c r="CW50" s="127"/>
      <c r="CX50" s="128"/>
      <c r="CY50" s="126"/>
      <c r="CZ50" s="10"/>
      <c r="DA50" s="128"/>
      <c r="DB50" s="129">
        <v>0</v>
      </c>
      <c r="DC50" s="138">
        <v>0.49</v>
      </c>
      <c r="DD50" s="89">
        <f>DC50*4</f>
        <v>1.96</v>
      </c>
      <c r="DE50" s="89">
        <v>2</v>
      </c>
      <c r="DF50" s="128">
        <v>0</v>
      </c>
      <c r="DG50" s="126">
        <v>0</v>
      </c>
      <c r="DH50" s="128">
        <v>0</v>
      </c>
      <c r="DI50" s="126">
        <v>0</v>
      </c>
      <c r="DJ50" s="148">
        <v>0</v>
      </c>
      <c r="DK50" s="10" t="s">
        <v>517</v>
      </c>
      <c r="DL50" s="143"/>
    </row>
    <row r="51" spans="1:116" x14ac:dyDescent="0.3">
      <c r="A51" s="206">
        <f t="shared" si="5"/>
        <v>47</v>
      </c>
      <c r="B51" s="10" t="str">
        <f t="shared" si="13"/>
        <v>For_prod_47</v>
      </c>
      <c r="C51" s="10"/>
      <c r="D51" s="113">
        <f>VLOOKUP(C51,Other_tabels!$E$5:$G$225,2,FALSE)</f>
        <v>0</v>
      </c>
      <c r="E51" s="113">
        <f>VLOOKUP(C51,Other_tabels!$E$5:$G$225,3,FALSE)</f>
        <v>0</v>
      </c>
      <c r="F51" s="10"/>
      <c r="G51" s="10"/>
      <c r="H51" s="79"/>
      <c r="I51" s="38"/>
      <c r="J51" s="29"/>
      <c r="K51" s="39">
        <f t="shared" si="12"/>
        <v>0</v>
      </c>
      <c r="L51" s="89"/>
      <c r="M51" s="89"/>
      <c r="N51" s="89"/>
      <c r="O51" s="29"/>
      <c r="P51" s="143"/>
      <c r="Q51" s="4"/>
      <c r="Y51" s="4">
        <f t="shared" si="9"/>
        <v>47</v>
      </c>
      <c r="Z51" s="10" t="str">
        <f t="shared" si="8"/>
        <v>For_prod_47</v>
      </c>
      <c r="AA51" s="10"/>
      <c r="AB51" s="113" t="e">
        <f>VLOOKUP(AA51,Other_tabels!$E$5:$G$131,2,FALSE)</f>
        <v>#N/A</v>
      </c>
      <c r="AC51" s="113" t="e">
        <f>VLOOKUP(AA51,Other_tabels!$E$5:$G$131,3,FALSE)</f>
        <v>#N/A</v>
      </c>
      <c r="AD51" s="10"/>
      <c r="AE51" s="10"/>
      <c r="AF51" s="10"/>
      <c r="AI51" s="206">
        <v>48</v>
      </c>
      <c r="AJ51" s="10" t="s">
        <v>343</v>
      </c>
      <c r="AK51" s="10" t="s">
        <v>347</v>
      </c>
      <c r="AL51" s="113" t="str">
        <f>VLOOKUP(AK51,Other_tabels!$E$5:$G$225,2,FALSE)</f>
        <v>Livestock_manure_org</v>
      </c>
      <c r="AM51" s="113" t="str">
        <f>VLOOKUP(AK51,Other_tabels!$E$5:$G$225,3,FALSE)</f>
        <v>Field_application</v>
      </c>
      <c r="AN51" s="10">
        <v>80</v>
      </c>
      <c r="AO51" s="10" t="s">
        <v>33</v>
      </c>
      <c r="AQ51" s="10">
        <v>80</v>
      </c>
      <c r="AR51" s="10" t="s">
        <v>292</v>
      </c>
      <c r="AT51" s="10">
        <v>6.61</v>
      </c>
      <c r="AU51" s="10">
        <v>0.24</v>
      </c>
      <c r="AV51">
        <v>1</v>
      </c>
      <c r="AX51" s="10" t="s">
        <v>1212</v>
      </c>
      <c r="AY51" s="166" t="s">
        <v>522</v>
      </c>
      <c r="AZ51" s="10"/>
      <c r="BA51" s="128"/>
      <c r="BB51" s="126" t="s">
        <v>523</v>
      </c>
      <c r="BC51" s="10"/>
      <c r="BD51" s="128"/>
      <c r="BE51" s="126" t="s">
        <v>522</v>
      </c>
      <c r="BF51" s="10"/>
      <c r="BG51" s="148"/>
      <c r="BH51" s="126" t="s">
        <v>521</v>
      </c>
      <c r="BI51" s="10"/>
      <c r="BJ51" s="128"/>
      <c r="BK51" s="126"/>
      <c r="BL51" s="10"/>
      <c r="BM51" s="128"/>
      <c r="BN51" s="126" t="s">
        <v>267</v>
      </c>
      <c r="BO51" s="10"/>
      <c r="BP51" s="128"/>
      <c r="BQ51" s="129">
        <v>0</v>
      </c>
      <c r="BR51" s="89">
        <v>0</v>
      </c>
      <c r="BS51" s="159">
        <v>0</v>
      </c>
      <c r="BT51" s="129">
        <v>0</v>
      </c>
      <c r="BU51" s="89">
        <v>0</v>
      </c>
      <c r="BV51" s="159">
        <v>0</v>
      </c>
      <c r="BW51" s="160">
        <v>0</v>
      </c>
      <c r="BX51" s="29">
        <v>0</v>
      </c>
      <c r="BY51" s="161">
        <v>0</v>
      </c>
      <c r="BZ51" s="129">
        <v>0</v>
      </c>
      <c r="CA51" s="89">
        <v>0</v>
      </c>
      <c r="CB51" s="159">
        <v>6.24</v>
      </c>
      <c r="CC51" s="126">
        <v>0</v>
      </c>
      <c r="CD51" s="10">
        <v>0</v>
      </c>
      <c r="CE51" s="128">
        <v>0</v>
      </c>
      <c r="CF51" s="126">
        <v>0</v>
      </c>
      <c r="CG51" s="10">
        <v>0</v>
      </c>
      <c r="CH51" s="128">
        <v>0</v>
      </c>
      <c r="CI51" s="126">
        <v>0</v>
      </c>
      <c r="CJ51" s="10">
        <v>0</v>
      </c>
      <c r="CK51" s="128">
        <v>0</v>
      </c>
      <c r="CL51" s="126">
        <v>0</v>
      </c>
      <c r="CM51" s="10">
        <v>0</v>
      </c>
      <c r="CN51" s="128">
        <v>0</v>
      </c>
      <c r="CO51" s="126">
        <v>0</v>
      </c>
      <c r="CP51" s="10">
        <v>0</v>
      </c>
      <c r="CQ51" s="128">
        <v>0</v>
      </c>
      <c r="CS51" s="179" t="str">
        <f t="shared" si="10"/>
        <v>Malkekvaeg_gylle_sengestald_draenet_org</v>
      </c>
      <c r="CT51" s="85" t="str">
        <f t="shared" si="11"/>
        <v>Cattle_slurry_org</v>
      </c>
      <c r="CV51" s="126"/>
      <c r="CW51" s="127"/>
      <c r="CX51" s="128"/>
      <c r="CY51" s="126"/>
      <c r="CZ51" s="10"/>
      <c r="DA51" s="128"/>
      <c r="DB51" s="129">
        <v>0</v>
      </c>
      <c r="DC51" s="138">
        <v>0.49</v>
      </c>
      <c r="DD51" s="89">
        <f t="shared" ref="DD51:DD97" si="15">DC51*4</f>
        <v>1.96</v>
      </c>
      <c r="DE51" s="89">
        <v>2</v>
      </c>
      <c r="DF51" s="128">
        <v>0</v>
      </c>
      <c r="DG51" s="126">
        <v>0</v>
      </c>
      <c r="DH51" s="128">
        <v>0</v>
      </c>
      <c r="DI51" s="126">
        <v>0</v>
      </c>
      <c r="DJ51" s="148">
        <v>0</v>
      </c>
      <c r="DK51" s="10" t="s">
        <v>517</v>
      </c>
      <c r="DL51" s="143"/>
    </row>
    <row r="52" spans="1:116" x14ac:dyDescent="0.3">
      <c r="A52" s="206">
        <f t="shared" si="5"/>
        <v>48</v>
      </c>
      <c r="B52" s="10" t="str">
        <f t="shared" si="13"/>
        <v>For_prod_48</v>
      </c>
      <c r="C52" s="10"/>
      <c r="D52" s="113">
        <f>VLOOKUP(C52,Other_tabels!$E$5:$G$225,2,FALSE)</f>
        <v>0</v>
      </c>
      <c r="E52" s="113">
        <f>VLOOKUP(C52,Other_tabels!$E$5:$G$225,3,FALSE)</f>
        <v>0</v>
      </c>
      <c r="F52" s="10"/>
      <c r="G52" s="10"/>
      <c r="H52" s="79"/>
      <c r="I52" s="38"/>
      <c r="J52" s="29"/>
      <c r="K52" s="39">
        <f t="shared" si="12"/>
        <v>0</v>
      </c>
      <c r="L52" s="89"/>
      <c r="M52" s="89"/>
      <c r="N52" s="89"/>
      <c r="O52" s="29"/>
      <c r="P52" s="143"/>
      <c r="Q52" s="4"/>
      <c r="Y52" s="4">
        <f t="shared" si="9"/>
        <v>48</v>
      </c>
      <c r="Z52" s="10" t="str">
        <f t="shared" si="8"/>
        <v>For_prod_48</v>
      </c>
      <c r="AA52" s="10"/>
      <c r="AB52" s="113" t="e">
        <f>VLOOKUP(AA52,Other_tabels!$E$5:$G$131,2,FALSE)</f>
        <v>#N/A</v>
      </c>
      <c r="AC52" s="113" t="e">
        <f>VLOOKUP(AA52,Other_tabels!$E$5:$G$131,3,FALSE)</f>
        <v>#N/A</v>
      </c>
      <c r="AD52" s="10"/>
      <c r="AE52" s="10"/>
      <c r="AF52" s="10"/>
      <c r="AI52" s="206">
        <v>49</v>
      </c>
      <c r="AJ52" s="10" t="s">
        <v>344</v>
      </c>
      <c r="AK52" s="10" t="s">
        <v>347</v>
      </c>
      <c r="AL52" s="113" t="str">
        <f>VLOOKUP(AK52,Other_tabels!$E$5:$G$225,2,FALSE)</f>
        <v>Livestock_manure_org</v>
      </c>
      <c r="AM52" s="113" t="str">
        <f>VLOOKUP(AK52,Other_tabels!$E$5:$G$225,3,FALSE)</f>
        <v>Field_application</v>
      </c>
      <c r="AN52" s="10">
        <v>69</v>
      </c>
      <c r="AO52" s="10" t="s">
        <v>33</v>
      </c>
      <c r="AQ52" s="10">
        <v>80</v>
      </c>
      <c r="AR52" s="10" t="s">
        <v>292</v>
      </c>
      <c r="AT52" s="10">
        <v>6.61</v>
      </c>
      <c r="AU52" s="10">
        <v>0.24</v>
      </c>
      <c r="AV52">
        <v>1</v>
      </c>
      <c r="AX52" s="10" t="s">
        <v>1212</v>
      </c>
      <c r="AY52" s="166" t="s">
        <v>522</v>
      </c>
      <c r="AZ52" s="10"/>
      <c r="BA52" s="128"/>
      <c r="BB52" s="126" t="s">
        <v>523</v>
      </c>
      <c r="BC52" s="10"/>
      <c r="BD52" s="128"/>
      <c r="BE52" s="126" t="s">
        <v>522</v>
      </c>
      <c r="BF52" s="10"/>
      <c r="BG52" s="148"/>
      <c r="BH52" s="126" t="s">
        <v>521</v>
      </c>
      <c r="BI52" s="10"/>
      <c r="BJ52" s="128"/>
      <c r="BK52" s="126"/>
      <c r="BL52" s="10"/>
      <c r="BM52" s="128"/>
      <c r="BN52" s="126" t="s">
        <v>267</v>
      </c>
      <c r="BO52" s="10"/>
      <c r="BP52" s="128"/>
      <c r="BQ52" s="129">
        <v>0</v>
      </c>
      <c r="BR52" s="89">
        <v>0</v>
      </c>
      <c r="BS52" s="159">
        <v>0</v>
      </c>
      <c r="BT52" s="129">
        <v>0</v>
      </c>
      <c r="BU52" s="89">
        <v>0</v>
      </c>
      <c r="BV52" s="159">
        <v>0</v>
      </c>
      <c r="BW52" s="160">
        <v>0</v>
      </c>
      <c r="BX52" s="29">
        <v>0</v>
      </c>
      <c r="BY52" s="161">
        <v>0</v>
      </c>
      <c r="BZ52" s="129">
        <v>0</v>
      </c>
      <c r="CA52" s="89">
        <v>0</v>
      </c>
      <c r="CB52" s="159">
        <v>7.2</v>
      </c>
      <c r="CC52" s="126">
        <v>0</v>
      </c>
      <c r="CD52" s="10">
        <v>0</v>
      </c>
      <c r="CE52" s="128">
        <v>0</v>
      </c>
      <c r="CF52" s="126">
        <v>0</v>
      </c>
      <c r="CG52" s="10">
        <v>0</v>
      </c>
      <c r="CH52" s="128">
        <v>0</v>
      </c>
      <c r="CI52" s="126">
        <v>0</v>
      </c>
      <c r="CJ52" s="10">
        <v>0</v>
      </c>
      <c r="CK52" s="128">
        <v>0</v>
      </c>
      <c r="CL52" s="126">
        <v>0</v>
      </c>
      <c r="CM52" s="10">
        <v>0</v>
      </c>
      <c r="CN52" s="128">
        <v>0</v>
      </c>
      <c r="CO52" s="126">
        <v>0</v>
      </c>
      <c r="CP52" s="10">
        <v>0</v>
      </c>
      <c r="CQ52" s="128">
        <v>0</v>
      </c>
      <c r="CS52" s="179" t="str">
        <f t="shared" si="10"/>
        <v>Malkekvaeg_gylle_dybstroelse_spalter_linespil_org</v>
      </c>
      <c r="CT52" s="85" t="str">
        <f t="shared" si="11"/>
        <v>Cattle_slurry_org</v>
      </c>
      <c r="CV52" s="126"/>
      <c r="CW52" s="127"/>
      <c r="CX52" s="128"/>
      <c r="CY52" s="126"/>
      <c r="CZ52" s="10"/>
      <c r="DA52" s="128"/>
      <c r="DB52" s="129">
        <v>0</v>
      </c>
      <c r="DC52" s="138">
        <v>0.49</v>
      </c>
      <c r="DD52" s="89">
        <f t="shared" si="15"/>
        <v>1.96</v>
      </c>
      <c r="DE52" s="89">
        <v>2</v>
      </c>
      <c r="DF52" s="128">
        <v>0</v>
      </c>
      <c r="DG52" s="126">
        <v>0</v>
      </c>
      <c r="DH52" s="128">
        <v>0</v>
      </c>
      <c r="DI52" s="126">
        <v>0</v>
      </c>
      <c r="DJ52" s="148">
        <v>0</v>
      </c>
      <c r="DK52" s="10" t="s">
        <v>517</v>
      </c>
      <c r="DL52" s="143"/>
    </row>
    <row r="53" spans="1:116" x14ac:dyDescent="0.3">
      <c r="A53" s="206">
        <f t="shared" si="5"/>
        <v>49</v>
      </c>
      <c r="B53" s="10" t="str">
        <f t="shared" si="13"/>
        <v>For_prod_49</v>
      </c>
      <c r="C53" s="10"/>
      <c r="D53" s="113">
        <f>VLOOKUP(C53,Other_tabels!$E$5:$G$225,2,FALSE)</f>
        <v>0</v>
      </c>
      <c r="E53" s="113">
        <f>VLOOKUP(C53,Other_tabels!$E$5:$G$225,3,FALSE)</f>
        <v>0</v>
      </c>
      <c r="F53" s="10"/>
      <c r="G53" s="10"/>
      <c r="H53" s="79"/>
      <c r="I53" s="38"/>
      <c r="J53" s="29"/>
      <c r="K53" s="39">
        <f t="shared" si="12"/>
        <v>0</v>
      </c>
      <c r="L53" s="89"/>
      <c r="M53" s="89"/>
      <c r="N53" s="89"/>
      <c r="O53" s="29"/>
      <c r="P53" s="143"/>
      <c r="Q53" s="4"/>
      <c r="Y53" s="4">
        <f t="shared" si="9"/>
        <v>49</v>
      </c>
      <c r="Z53" s="10" t="str">
        <f t="shared" si="8"/>
        <v>For_prod_49</v>
      </c>
      <c r="AA53" s="10"/>
      <c r="AB53" s="113" t="e">
        <f>VLOOKUP(AA53,Other_tabels!$E$5:$G$131,2,FALSE)</f>
        <v>#N/A</v>
      </c>
      <c r="AC53" s="113" t="e">
        <f>VLOOKUP(AA53,Other_tabels!$E$5:$G$131,3,FALSE)</f>
        <v>#N/A</v>
      </c>
      <c r="AD53" s="10"/>
      <c r="AE53" s="10"/>
      <c r="AF53" s="10"/>
      <c r="AI53" s="206">
        <v>50</v>
      </c>
      <c r="AJ53" s="10" t="s">
        <v>345</v>
      </c>
      <c r="AK53" s="10" t="s">
        <v>347</v>
      </c>
      <c r="AL53" s="113" t="str">
        <f>VLOOKUP(AK53,Other_tabels!$E$5:$G$225,2,FALSE)</f>
        <v>Livestock_manure_org</v>
      </c>
      <c r="AM53" s="113" t="str">
        <f>VLOOKUP(AK53,Other_tabels!$E$5:$G$225,3,FALSE)</f>
        <v>Field_application</v>
      </c>
      <c r="AN53" s="10">
        <v>69</v>
      </c>
      <c r="AO53" s="10" t="s">
        <v>33</v>
      </c>
      <c r="AQ53" s="10">
        <v>80</v>
      </c>
      <c r="AR53" s="10" t="s">
        <v>292</v>
      </c>
      <c r="AT53" s="10">
        <v>6.61</v>
      </c>
      <c r="AU53" s="10">
        <v>0.24</v>
      </c>
      <c r="AV53">
        <v>1</v>
      </c>
      <c r="AX53" s="10" t="s">
        <v>1212</v>
      </c>
      <c r="AY53" s="166" t="s">
        <v>522</v>
      </c>
      <c r="AZ53" s="10"/>
      <c r="BA53" s="128"/>
      <c r="BB53" s="126" t="s">
        <v>523</v>
      </c>
      <c r="BC53" s="10"/>
      <c r="BD53" s="128"/>
      <c r="BE53" s="126" t="s">
        <v>522</v>
      </c>
      <c r="BF53" s="10"/>
      <c r="BG53" s="148"/>
      <c r="BH53" s="126" t="s">
        <v>521</v>
      </c>
      <c r="BI53" s="10"/>
      <c r="BJ53" s="128"/>
      <c r="BK53" s="126"/>
      <c r="BL53" s="10"/>
      <c r="BM53" s="128"/>
      <c r="BN53" s="126" t="s">
        <v>267</v>
      </c>
      <c r="BO53" s="10"/>
      <c r="BP53" s="128"/>
      <c r="BQ53" s="129">
        <v>0</v>
      </c>
      <c r="BR53" s="89">
        <v>0</v>
      </c>
      <c r="BS53" s="159">
        <v>0</v>
      </c>
      <c r="BT53" s="129">
        <v>0</v>
      </c>
      <c r="BU53" s="89">
        <v>0</v>
      </c>
      <c r="BV53" s="159">
        <v>0</v>
      </c>
      <c r="BW53" s="160">
        <v>0</v>
      </c>
      <c r="BX53" s="29">
        <v>0</v>
      </c>
      <c r="BY53" s="161">
        <v>0</v>
      </c>
      <c r="BZ53" s="129">
        <v>0</v>
      </c>
      <c r="CA53" s="89">
        <v>0</v>
      </c>
      <c r="CB53" s="159">
        <v>8.1</v>
      </c>
      <c r="CC53" s="126">
        <v>0</v>
      </c>
      <c r="CD53" s="10">
        <v>0</v>
      </c>
      <c r="CE53" s="128">
        <v>0</v>
      </c>
      <c r="CF53" s="126">
        <v>0</v>
      </c>
      <c r="CG53" s="10">
        <v>0</v>
      </c>
      <c r="CH53" s="128">
        <v>0</v>
      </c>
      <c r="CI53" s="126">
        <v>0</v>
      </c>
      <c r="CJ53" s="10">
        <v>0</v>
      </c>
      <c r="CK53" s="128">
        <v>0</v>
      </c>
      <c r="CL53" s="126">
        <v>0</v>
      </c>
      <c r="CM53" s="10">
        <v>0</v>
      </c>
      <c r="CN53" s="128">
        <v>0</v>
      </c>
      <c r="CO53" s="126">
        <v>0</v>
      </c>
      <c r="CP53" s="10">
        <v>0</v>
      </c>
      <c r="CQ53" s="128">
        <v>0</v>
      </c>
      <c r="CS53" s="179" t="str">
        <f t="shared" si="10"/>
        <v>Malkekvaeg_gylle_dybstroelse_spalter_ring_bag_org</v>
      </c>
      <c r="CT53" s="85" t="str">
        <f t="shared" si="11"/>
        <v>Cattle_slurry_org</v>
      </c>
      <c r="CV53" s="126"/>
      <c r="CW53" s="127"/>
      <c r="CX53" s="128"/>
      <c r="CY53" s="126"/>
      <c r="CZ53" s="10"/>
      <c r="DA53" s="128"/>
      <c r="DB53" s="129">
        <v>0</v>
      </c>
      <c r="DC53" s="138">
        <v>0.49</v>
      </c>
      <c r="DD53" s="89">
        <f t="shared" si="15"/>
        <v>1.96</v>
      </c>
      <c r="DE53" s="89">
        <v>2</v>
      </c>
      <c r="DF53" s="128">
        <v>0</v>
      </c>
      <c r="DG53" s="126">
        <v>0</v>
      </c>
      <c r="DH53" s="128">
        <v>0</v>
      </c>
      <c r="DI53" s="126">
        <v>0</v>
      </c>
      <c r="DJ53" s="148">
        <v>0</v>
      </c>
      <c r="DK53" s="10" t="s">
        <v>517</v>
      </c>
      <c r="DL53" s="143"/>
    </row>
    <row r="54" spans="1:116" x14ac:dyDescent="0.3">
      <c r="A54" s="206">
        <f t="shared" si="5"/>
        <v>50</v>
      </c>
      <c r="B54" s="10" t="str">
        <f t="shared" si="13"/>
        <v>For_prod_50</v>
      </c>
      <c r="C54" s="10"/>
      <c r="D54" s="113">
        <f>VLOOKUP(C54,Other_tabels!$E$5:$G$225,2,FALSE)</f>
        <v>0</v>
      </c>
      <c r="E54" s="113">
        <f>VLOOKUP(C54,Other_tabels!$E$5:$G$225,3,FALSE)</f>
        <v>0</v>
      </c>
      <c r="F54" s="10"/>
      <c r="G54" s="10"/>
      <c r="H54" s="79"/>
      <c r="I54" s="38"/>
      <c r="J54" s="29"/>
      <c r="K54" s="39">
        <f t="shared" si="12"/>
        <v>0</v>
      </c>
      <c r="L54" s="89"/>
      <c r="M54" s="89"/>
      <c r="N54" s="89"/>
      <c r="O54" s="29"/>
      <c r="P54" s="143"/>
      <c r="Q54" s="4"/>
      <c r="Y54" s="4">
        <f t="shared" si="9"/>
        <v>50</v>
      </c>
      <c r="Z54" s="10" t="str">
        <f t="shared" si="8"/>
        <v>For_prod_50</v>
      </c>
      <c r="AA54" s="10"/>
      <c r="AB54" s="113" t="e">
        <f>VLOOKUP(AA54,Other_tabels!$E$5:$G$131,2,FALSE)</f>
        <v>#N/A</v>
      </c>
      <c r="AC54" s="113" t="e">
        <f>VLOOKUP(AA54,Other_tabels!$E$5:$G$131,3,FALSE)</f>
        <v>#N/A</v>
      </c>
      <c r="AD54" s="10"/>
      <c r="AE54" s="10"/>
      <c r="AF54" s="10"/>
      <c r="AI54" s="206">
        <v>51</v>
      </c>
      <c r="AJ54" s="10" t="s">
        <v>346</v>
      </c>
      <c r="AK54" s="10" t="s">
        <v>347</v>
      </c>
      <c r="AL54" s="113" t="str">
        <f>VLOOKUP(AK54,Other_tabels!$E$5:$G$225,2,FALSE)</f>
        <v>Livestock_manure_org</v>
      </c>
      <c r="AM54" s="113" t="str">
        <f>VLOOKUP(AK54,Other_tabels!$E$5:$G$225,3,FALSE)</f>
        <v>Field_application</v>
      </c>
      <c r="AN54" s="10">
        <v>69</v>
      </c>
      <c r="AO54" s="10" t="s">
        <v>33</v>
      </c>
      <c r="AQ54" s="10">
        <v>80</v>
      </c>
      <c r="AR54" s="10" t="s">
        <v>292</v>
      </c>
      <c r="AT54" s="10">
        <v>6.61</v>
      </c>
      <c r="AU54" s="10">
        <v>0.24</v>
      </c>
      <c r="AV54">
        <v>1</v>
      </c>
      <c r="AX54" s="10" t="s">
        <v>1212</v>
      </c>
      <c r="AY54" s="166" t="s">
        <v>522</v>
      </c>
      <c r="AZ54" s="10"/>
      <c r="BA54" s="128"/>
      <c r="BB54" s="126" t="s">
        <v>523</v>
      </c>
      <c r="BC54" s="10"/>
      <c r="BD54" s="128"/>
      <c r="BE54" s="126" t="s">
        <v>522</v>
      </c>
      <c r="BF54" s="10"/>
      <c r="BG54" s="148"/>
      <c r="BH54" s="126" t="s">
        <v>521</v>
      </c>
      <c r="BI54" s="10"/>
      <c r="BJ54" s="128"/>
      <c r="BK54" s="126"/>
      <c r="BL54" s="10"/>
      <c r="BM54" s="128"/>
      <c r="BN54" s="126" t="s">
        <v>267</v>
      </c>
      <c r="BO54" s="10"/>
      <c r="BP54" s="128"/>
      <c r="BQ54" s="129">
        <v>0</v>
      </c>
      <c r="BR54" s="89">
        <v>0</v>
      </c>
      <c r="BS54" s="159">
        <v>0</v>
      </c>
      <c r="BT54" s="129">
        <v>0</v>
      </c>
      <c r="BU54" s="89">
        <v>0</v>
      </c>
      <c r="BV54" s="159">
        <v>0</v>
      </c>
      <c r="BW54" s="160">
        <v>0</v>
      </c>
      <c r="BX54" s="29">
        <v>0</v>
      </c>
      <c r="BY54" s="161">
        <v>0</v>
      </c>
      <c r="BZ54" s="129">
        <v>0</v>
      </c>
      <c r="CA54" s="89">
        <v>0</v>
      </c>
      <c r="CB54" s="159">
        <v>6.24</v>
      </c>
      <c r="CC54" s="126">
        <v>0</v>
      </c>
      <c r="CD54" s="10">
        <v>0</v>
      </c>
      <c r="CE54" s="128">
        <v>0</v>
      </c>
      <c r="CF54" s="126">
        <v>0</v>
      </c>
      <c r="CG54" s="10">
        <v>0</v>
      </c>
      <c r="CH54" s="128">
        <v>0</v>
      </c>
      <c r="CI54" s="126">
        <v>0</v>
      </c>
      <c r="CJ54" s="10">
        <v>0</v>
      </c>
      <c r="CK54" s="128">
        <v>0</v>
      </c>
      <c r="CL54" s="126">
        <v>0</v>
      </c>
      <c r="CM54" s="10">
        <v>0</v>
      </c>
      <c r="CN54" s="128">
        <v>0</v>
      </c>
      <c r="CO54" s="126">
        <v>0</v>
      </c>
      <c r="CP54" s="10">
        <v>0</v>
      </c>
      <c r="CQ54" s="128">
        <v>0</v>
      </c>
      <c r="CS54" s="179" t="str">
        <f t="shared" si="10"/>
        <v>Malkekvaeg_gylle_dybstroelse_draenet_bag_org</v>
      </c>
      <c r="CT54" s="85" t="str">
        <f t="shared" si="11"/>
        <v>Cattle_slurry_org</v>
      </c>
      <c r="CV54" s="126"/>
      <c r="CW54" s="127"/>
      <c r="CX54" s="128"/>
      <c r="CY54" s="126"/>
      <c r="CZ54" s="10"/>
      <c r="DA54" s="128"/>
      <c r="DB54" s="129">
        <v>0</v>
      </c>
      <c r="DC54" s="138">
        <v>0.49</v>
      </c>
      <c r="DD54" s="89">
        <f t="shared" si="15"/>
        <v>1.96</v>
      </c>
      <c r="DE54" s="89">
        <v>2</v>
      </c>
      <c r="DF54" s="128">
        <v>0</v>
      </c>
      <c r="DG54" s="126">
        <v>0</v>
      </c>
      <c r="DH54" s="128">
        <v>0</v>
      </c>
      <c r="DI54" s="126">
        <v>0</v>
      </c>
      <c r="DJ54" s="148">
        <v>0</v>
      </c>
      <c r="DK54" s="10" t="s">
        <v>517</v>
      </c>
      <c r="DL54" s="143"/>
    </row>
    <row r="55" spans="1:116" x14ac:dyDescent="0.3">
      <c r="A55" s="206">
        <f t="shared" si="5"/>
        <v>51</v>
      </c>
      <c r="B55" s="10" t="str">
        <f t="shared" si="13"/>
        <v>For_prod_51</v>
      </c>
      <c r="C55" s="10"/>
      <c r="D55" s="113">
        <f>VLOOKUP(C55,Other_tabels!$E$5:$G$225,2,FALSE)</f>
        <v>0</v>
      </c>
      <c r="E55" s="113">
        <f>VLOOKUP(C55,Other_tabels!$E$5:$G$225,3,FALSE)</f>
        <v>0</v>
      </c>
      <c r="F55" s="10"/>
      <c r="G55" s="10"/>
      <c r="H55" s="79"/>
      <c r="I55" s="38"/>
      <c r="J55" s="29"/>
      <c r="K55" s="39">
        <f t="shared" si="12"/>
        <v>0</v>
      </c>
      <c r="L55" s="89"/>
      <c r="M55" s="89"/>
      <c r="N55" s="89"/>
      <c r="O55" s="29"/>
      <c r="P55" s="143"/>
      <c r="Q55" s="4"/>
      <c r="Y55" s="4">
        <f t="shared" si="9"/>
        <v>51</v>
      </c>
      <c r="Z55" s="10" t="str">
        <f t="shared" si="8"/>
        <v>For_prod_51</v>
      </c>
      <c r="AA55" s="10"/>
      <c r="AB55" s="113" t="e">
        <f>VLOOKUP(AA55,Other_tabels!$E$5:$G$131,2,FALSE)</f>
        <v>#N/A</v>
      </c>
      <c r="AC55" s="113" t="e">
        <f>VLOOKUP(AA55,Other_tabels!$E$5:$G$131,3,FALSE)</f>
        <v>#N/A</v>
      </c>
      <c r="AD55" s="10"/>
      <c r="AE55" s="10"/>
      <c r="AF55" s="10"/>
      <c r="AI55" s="206">
        <v>52</v>
      </c>
      <c r="AJ55" s="10" t="s">
        <v>355</v>
      </c>
      <c r="AK55" s="10" t="s">
        <v>249</v>
      </c>
      <c r="AL55" s="113" t="str">
        <f>VLOOKUP(AK55,Other_tabels!$E$5:$G$225,2,FALSE)</f>
        <v>Livestock_manure_conv</v>
      </c>
      <c r="AM55" s="113" t="str">
        <f>VLOOKUP(AK55,Other_tabels!$E$5:$G$225,3,FALSE)</f>
        <v>Field_application</v>
      </c>
      <c r="AN55" s="10">
        <v>66</v>
      </c>
      <c r="AO55" s="10" t="s">
        <v>33</v>
      </c>
      <c r="AQ55" s="10">
        <v>80</v>
      </c>
      <c r="AR55" s="10" t="s">
        <v>292</v>
      </c>
      <c r="AT55" s="10">
        <v>9.32</v>
      </c>
      <c r="AU55" s="10">
        <v>0.45</v>
      </c>
      <c r="AV55">
        <v>1</v>
      </c>
      <c r="AX55" s="10" t="s">
        <v>1212</v>
      </c>
      <c r="AY55" s="166" t="s">
        <v>522</v>
      </c>
      <c r="AZ55" s="10"/>
      <c r="BA55" s="128"/>
      <c r="BB55" s="126" t="s">
        <v>523</v>
      </c>
      <c r="BC55" s="10"/>
      <c r="BD55" s="128"/>
      <c r="BE55" s="126" t="s">
        <v>522</v>
      </c>
      <c r="BF55" s="10"/>
      <c r="BG55" s="148"/>
      <c r="BH55" s="126" t="s">
        <v>521</v>
      </c>
      <c r="BI55" s="10"/>
      <c r="BJ55" s="128"/>
      <c r="BK55" s="126"/>
      <c r="BL55" s="10"/>
      <c r="BM55" s="128"/>
      <c r="BN55" s="126" t="s">
        <v>267</v>
      </c>
      <c r="BO55" s="10"/>
      <c r="BP55" s="128"/>
      <c r="BQ55" s="129">
        <v>0</v>
      </c>
      <c r="BR55" s="89">
        <v>0</v>
      </c>
      <c r="BS55" s="159">
        <v>0</v>
      </c>
      <c r="BT55" s="129">
        <v>0</v>
      </c>
      <c r="BU55" s="89">
        <v>0</v>
      </c>
      <c r="BV55" s="159">
        <v>0</v>
      </c>
      <c r="BW55" s="160">
        <v>0</v>
      </c>
      <c r="BX55" s="29">
        <v>0</v>
      </c>
      <c r="BY55" s="161">
        <v>0</v>
      </c>
      <c r="BZ55" s="129">
        <v>0</v>
      </c>
      <c r="CA55" s="89">
        <v>0</v>
      </c>
      <c r="CB55" s="159">
        <v>9.77</v>
      </c>
      <c r="CC55" s="126">
        <v>0</v>
      </c>
      <c r="CD55" s="10">
        <v>0</v>
      </c>
      <c r="CE55" s="128">
        <v>0</v>
      </c>
      <c r="CF55" s="126">
        <v>0</v>
      </c>
      <c r="CG55" s="10">
        <v>0</v>
      </c>
      <c r="CH55" s="128">
        <v>0</v>
      </c>
      <c r="CI55" s="126">
        <v>0</v>
      </c>
      <c r="CJ55" s="10">
        <v>0</v>
      </c>
      <c r="CK55" s="128">
        <v>0</v>
      </c>
      <c r="CL55" s="126">
        <v>0</v>
      </c>
      <c r="CM55" s="10">
        <v>0</v>
      </c>
      <c r="CN55" s="128">
        <v>0</v>
      </c>
      <c r="CO55" s="126">
        <v>0</v>
      </c>
      <c r="CP55" s="10">
        <v>0</v>
      </c>
      <c r="CQ55" s="128">
        <v>0</v>
      </c>
      <c r="CS55" s="179" t="str">
        <f t="shared" si="10"/>
        <v>Sl_pig_gylle_delvis_spaltegulv_50_75_gulv_conv</v>
      </c>
      <c r="CT55" s="85" t="str">
        <f t="shared" si="11"/>
        <v>Pig_slurry_conv</v>
      </c>
      <c r="CV55" s="126"/>
      <c r="CW55" s="127"/>
      <c r="CX55" s="128"/>
      <c r="CY55" s="126"/>
      <c r="CZ55" s="10"/>
      <c r="DA55" s="128"/>
      <c r="DB55" s="129">
        <v>0</v>
      </c>
      <c r="DC55" s="138">
        <v>0.47499999999999998</v>
      </c>
      <c r="DD55" s="89">
        <f t="shared" si="15"/>
        <v>1.9</v>
      </c>
      <c r="DE55" s="89">
        <v>2.1</v>
      </c>
      <c r="DF55" s="128">
        <v>0</v>
      </c>
      <c r="DG55" s="126">
        <v>0</v>
      </c>
      <c r="DH55" s="128">
        <v>0</v>
      </c>
      <c r="DI55" s="126">
        <v>0</v>
      </c>
      <c r="DJ55" s="148">
        <v>0</v>
      </c>
      <c r="DK55" s="10" t="s">
        <v>517</v>
      </c>
      <c r="DL55" s="143"/>
    </row>
    <row r="56" spans="1:116" x14ac:dyDescent="0.3">
      <c r="A56" s="206">
        <f t="shared" si="5"/>
        <v>52</v>
      </c>
      <c r="B56" s="10" t="str">
        <f t="shared" si="13"/>
        <v>For_prod_52</v>
      </c>
      <c r="C56" s="10"/>
      <c r="D56" s="113">
        <f>VLOOKUP(C56,Other_tabels!$E$5:$G$225,2,FALSE)</f>
        <v>0</v>
      </c>
      <c r="E56" s="113">
        <f>VLOOKUP(C56,Other_tabels!$E$5:$G$225,3,FALSE)</f>
        <v>0</v>
      </c>
      <c r="F56" s="10"/>
      <c r="G56" s="10"/>
      <c r="H56" s="79"/>
      <c r="I56" s="38"/>
      <c r="J56" s="29"/>
      <c r="K56" s="39">
        <f t="shared" si="12"/>
        <v>0</v>
      </c>
      <c r="L56" s="89"/>
      <c r="M56" s="89"/>
      <c r="N56" s="89"/>
      <c r="O56" s="29"/>
      <c r="P56" s="143"/>
      <c r="Q56" s="4"/>
      <c r="Y56" s="4">
        <f t="shared" si="9"/>
        <v>52</v>
      </c>
      <c r="Z56" s="10" t="str">
        <f t="shared" si="8"/>
        <v>For_prod_52</v>
      </c>
      <c r="AA56" s="10"/>
      <c r="AB56" s="113" t="e">
        <f>VLOOKUP(AA56,Other_tabels!$E$5:$G$131,2,FALSE)</f>
        <v>#N/A</v>
      </c>
      <c r="AC56" s="113" t="e">
        <f>VLOOKUP(AA56,Other_tabels!$E$5:$G$131,3,FALSE)</f>
        <v>#N/A</v>
      </c>
      <c r="AD56" s="10"/>
      <c r="AE56" s="10"/>
      <c r="AF56" s="10"/>
      <c r="AI56" s="206">
        <v>53</v>
      </c>
      <c r="AJ56" s="10" t="s">
        <v>356</v>
      </c>
      <c r="AK56" s="10" t="s">
        <v>249</v>
      </c>
      <c r="AL56" s="113" t="str">
        <f>VLOOKUP(AK56,Other_tabels!$E$5:$G$225,2,FALSE)</f>
        <v>Livestock_manure_conv</v>
      </c>
      <c r="AM56" s="113" t="str">
        <f>VLOOKUP(AK56,Other_tabels!$E$5:$G$225,3,FALSE)</f>
        <v>Field_application</v>
      </c>
      <c r="AN56" s="10">
        <v>66</v>
      </c>
      <c r="AO56" s="10" t="s">
        <v>33</v>
      </c>
      <c r="AQ56" s="10">
        <v>80</v>
      </c>
      <c r="AR56" s="10" t="s">
        <v>292</v>
      </c>
      <c r="AT56" s="10">
        <v>9.32</v>
      </c>
      <c r="AU56" s="10">
        <v>0.45</v>
      </c>
      <c r="AV56">
        <v>1</v>
      </c>
      <c r="AX56" s="10" t="s">
        <v>1212</v>
      </c>
      <c r="AY56" s="166" t="s">
        <v>522</v>
      </c>
      <c r="AZ56" s="10"/>
      <c r="BA56" s="128"/>
      <c r="BB56" s="126" t="s">
        <v>523</v>
      </c>
      <c r="BC56" s="10"/>
      <c r="BD56" s="128"/>
      <c r="BE56" s="126" t="s">
        <v>522</v>
      </c>
      <c r="BF56" s="10"/>
      <c r="BG56" s="148"/>
      <c r="BH56" s="126" t="s">
        <v>521</v>
      </c>
      <c r="BI56" s="10"/>
      <c r="BJ56" s="128"/>
      <c r="BK56" s="126"/>
      <c r="BL56" s="10"/>
      <c r="BM56" s="128"/>
      <c r="BN56" s="126" t="s">
        <v>267</v>
      </c>
      <c r="BO56" s="10"/>
      <c r="BP56" s="128"/>
      <c r="BQ56" s="129">
        <v>0</v>
      </c>
      <c r="BR56" s="89">
        <v>0</v>
      </c>
      <c r="BS56" s="159">
        <v>0</v>
      </c>
      <c r="BT56" s="129">
        <v>0</v>
      </c>
      <c r="BU56" s="89">
        <v>0</v>
      </c>
      <c r="BV56" s="159">
        <v>0</v>
      </c>
      <c r="BW56" s="160">
        <v>0</v>
      </c>
      <c r="BX56" s="29">
        <v>0</v>
      </c>
      <c r="BY56" s="161">
        <v>0</v>
      </c>
      <c r="BZ56" s="129">
        <v>0</v>
      </c>
      <c r="CA56" s="89">
        <v>0</v>
      </c>
      <c r="CB56" s="159">
        <v>12.73</v>
      </c>
      <c r="CC56" s="126">
        <v>0</v>
      </c>
      <c r="CD56" s="10">
        <v>0</v>
      </c>
      <c r="CE56" s="128">
        <v>0</v>
      </c>
      <c r="CF56" s="126">
        <v>0</v>
      </c>
      <c r="CG56" s="10">
        <v>0</v>
      </c>
      <c r="CH56" s="128">
        <v>0</v>
      </c>
      <c r="CI56" s="126">
        <v>0</v>
      </c>
      <c r="CJ56" s="10">
        <v>0</v>
      </c>
      <c r="CK56" s="128">
        <v>0</v>
      </c>
      <c r="CL56" s="126">
        <v>0</v>
      </c>
      <c r="CM56" s="10">
        <v>0</v>
      </c>
      <c r="CN56" s="128">
        <v>0</v>
      </c>
      <c r="CO56" s="126">
        <v>0</v>
      </c>
      <c r="CP56" s="10">
        <v>0</v>
      </c>
      <c r="CQ56" s="128">
        <v>0</v>
      </c>
      <c r="CS56" s="179" t="str">
        <f t="shared" si="10"/>
        <v>Sl_pig_gylle_delvis_spaltegulv_25_49_gulv_conv</v>
      </c>
      <c r="CT56" s="85" t="str">
        <f t="shared" si="11"/>
        <v>Pig_slurry_conv</v>
      </c>
      <c r="CV56" s="126"/>
      <c r="CW56" s="127"/>
      <c r="CX56" s="128"/>
      <c r="CY56" s="126"/>
      <c r="CZ56" s="10"/>
      <c r="DA56" s="128"/>
      <c r="DB56" s="129">
        <v>0</v>
      </c>
      <c r="DC56" s="138">
        <v>0.47499999999999998</v>
      </c>
      <c r="DD56" s="89">
        <f t="shared" si="15"/>
        <v>1.9</v>
      </c>
      <c r="DE56" s="89">
        <v>2.1</v>
      </c>
      <c r="DF56" s="128">
        <v>0</v>
      </c>
      <c r="DG56" s="126">
        <v>0</v>
      </c>
      <c r="DH56" s="128">
        <v>0</v>
      </c>
      <c r="DI56" s="126">
        <v>0</v>
      </c>
      <c r="DJ56" s="148">
        <v>0</v>
      </c>
      <c r="DK56" s="10" t="s">
        <v>517</v>
      </c>
      <c r="DL56" s="143"/>
    </row>
    <row r="57" spans="1:116" x14ac:dyDescent="0.3">
      <c r="A57" s="206">
        <f t="shared" si="5"/>
        <v>53</v>
      </c>
      <c r="B57" s="10" t="str">
        <f t="shared" si="13"/>
        <v>For_prod_53</v>
      </c>
      <c r="C57" s="10"/>
      <c r="D57" s="113">
        <f>VLOOKUP(C57,Other_tabels!$E$5:$G$225,2,FALSE)</f>
        <v>0</v>
      </c>
      <c r="E57" s="113">
        <f>VLOOKUP(C57,Other_tabels!$E$5:$G$225,3,FALSE)</f>
        <v>0</v>
      </c>
      <c r="F57" s="10"/>
      <c r="G57" s="10"/>
      <c r="H57" s="79"/>
      <c r="I57" s="38"/>
      <c r="J57" s="29"/>
      <c r="K57" s="39">
        <f t="shared" si="12"/>
        <v>0</v>
      </c>
      <c r="L57" s="89"/>
      <c r="M57" s="89"/>
      <c r="N57" s="89"/>
      <c r="O57" s="29"/>
      <c r="P57" s="143"/>
      <c r="Q57" s="4"/>
      <c r="Y57" s="4">
        <f t="shared" si="9"/>
        <v>53</v>
      </c>
      <c r="Z57" s="10" t="str">
        <f t="shared" si="8"/>
        <v>For_prod_53</v>
      </c>
      <c r="AA57" s="10"/>
      <c r="AB57" s="113" t="e">
        <f>VLOOKUP(AA57,Other_tabels!$E$5:$G$131,2,FALSE)</f>
        <v>#N/A</v>
      </c>
      <c r="AC57" s="113" t="e">
        <f>VLOOKUP(AA57,Other_tabels!$E$5:$G$131,3,FALSE)</f>
        <v>#N/A</v>
      </c>
      <c r="AD57" s="10"/>
      <c r="AE57" s="10"/>
      <c r="AF57" s="10"/>
      <c r="AI57" s="206">
        <v>54</v>
      </c>
      <c r="AJ57" s="10" t="s">
        <v>357</v>
      </c>
      <c r="AK57" s="10" t="s">
        <v>249</v>
      </c>
      <c r="AL57" s="113" t="str">
        <f>VLOOKUP(AK57,Other_tabels!$E$5:$G$225,2,FALSE)</f>
        <v>Livestock_manure_conv</v>
      </c>
      <c r="AM57" s="113" t="str">
        <f>VLOOKUP(AK57,Other_tabels!$E$5:$G$225,3,FALSE)</f>
        <v>Field_application</v>
      </c>
      <c r="AN57" s="10">
        <v>61</v>
      </c>
      <c r="AO57" s="10" t="s">
        <v>33</v>
      </c>
      <c r="AQ57" s="10">
        <v>80</v>
      </c>
      <c r="AR57" s="10" t="s">
        <v>292</v>
      </c>
      <c r="AT57" s="10">
        <v>9.32</v>
      </c>
      <c r="AU57" s="10">
        <v>0.45</v>
      </c>
      <c r="AV57">
        <v>1</v>
      </c>
      <c r="AX57" s="10" t="s">
        <v>1212</v>
      </c>
      <c r="AY57" s="166" t="s">
        <v>522</v>
      </c>
      <c r="AZ57" s="10"/>
      <c r="BA57" s="128"/>
      <c r="BB57" s="126" t="s">
        <v>523</v>
      </c>
      <c r="BC57" s="10"/>
      <c r="BD57" s="128"/>
      <c r="BE57" s="126" t="s">
        <v>522</v>
      </c>
      <c r="BF57" s="10"/>
      <c r="BG57" s="148"/>
      <c r="BH57" s="126" t="s">
        <v>521</v>
      </c>
      <c r="BI57" s="10"/>
      <c r="BJ57" s="128"/>
      <c r="BK57" s="126"/>
      <c r="BL57" s="10"/>
      <c r="BM57" s="128"/>
      <c r="BN57" s="126" t="s">
        <v>267</v>
      </c>
      <c r="BO57" s="10"/>
      <c r="BP57" s="128"/>
      <c r="BQ57" s="129">
        <v>0</v>
      </c>
      <c r="BR57" s="89">
        <v>0</v>
      </c>
      <c r="BS57" s="159">
        <v>0</v>
      </c>
      <c r="BT57" s="129">
        <v>0</v>
      </c>
      <c r="BU57" s="89">
        <v>0</v>
      </c>
      <c r="BV57" s="159">
        <v>0</v>
      </c>
      <c r="BW57" s="160">
        <v>0</v>
      </c>
      <c r="BX57" s="29">
        <v>0</v>
      </c>
      <c r="BY57" s="161">
        <v>0</v>
      </c>
      <c r="BZ57" s="129">
        <v>0</v>
      </c>
      <c r="CA57" s="89">
        <v>0</v>
      </c>
      <c r="CB57" s="159">
        <v>15.71</v>
      </c>
      <c r="CC57" s="126">
        <v>0</v>
      </c>
      <c r="CD57" s="10">
        <v>0</v>
      </c>
      <c r="CE57" s="128">
        <v>0</v>
      </c>
      <c r="CF57" s="126">
        <v>0</v>
      </c>
      <c r="CG57" s="10">
        <v>0</v>
      </c>
      <c r="CH57" s="128">
        <v>0</v>
      </c>
      <c r="CI57" s="126">
        <v>0</v>
      </c>
      <c r="CJ57" s="10">
        <v>0</v>
      </c>
      <c r="CK57" s="128">
        <v>0</v>
      </c>
      <c r="CL57" s="126">
        <v>0</v>
      </c>
      <c r="CM57" s="10">
        <v>0</v>
      </c>
      <c r="CN57" s="128">
        <v>0</v>
      </c>
      <c r="CO57" s="126">
        <v>0</v>
      </c>
      <c r="CP57" s="10">
        <v>0</v>
      </c>
      <c r="CQ57" s="128">
        <v>0</v>
      </c>
      <c r="CS57" s="179" t="str">
        <f t="shared" si="10"/>
        <v>Sl_pig_gylle_draenet_gulv_spalter_conv</v>
      </c>
      <c r="CT57" s="85" t="str">
        <f t="shared" si="11"/>
        <v>Pig_slurry_conv</v>
      </c>
      <c r="CV57" s="126"/>
      <c r="CW57" s="127"/>
      <c r="CX57" s="128"/>
      <c r="CY57" s="126"/>
      <c r="CZ57" s="10"/>
      <c r="DA57" s="128"/>
      <c r="DB57" s="129">
        <v>0</v>
      </c>
      <c r="DC57" s="138">
        <v>0.47499999999999998</v>
      </c>
      <c r="DD57" s="89">
        <f t="shared" si="15"/>
        <v>1.9</v>
      </c>
      <c r="DE57" s="89">
        <v>2.1</v>
      </c>
      <c r="DF57" s="128">
        <v>0</v>
      </c>
      <c r="DG57" s="126">
        <v>0</v>
      </c>
      <c r="DH57" s="128">
        <v>0</v>
      </c>
      <c r="DI57" s="126">
        <v>0</v>
      </c>
      <c r="DJ57" s="148">
        <v>0</v>
      </c>
      <c r="DK57" s="10" t="s">
        <v>517</v>
      </c>
      <c r="DL57" s="143"/>
    </row>
    <row r="58" spans="1:116" x14ac:dyDescent="0.3">
      <c r="A58" s="206">
        <f t="shared" si="5"/>
        <v>54</v>
      </c>
      <c r="B58" s="10" t="str">
        <f t="shared" si="13"/>
        <v>For_prod_54</v>
      </c>
      <c r="C58" s="10"/>
      <c r="D58" s="113">
        <f>VLOOKUP(C58,Other_tabels!$E$5:$G$225,2,FALSE)</f>
        <v>0</v>
      </c>
      <c r="E58" s="113">
        <f>VLOOKUP(C58,Other_tabels!$E$5:$G$225,3,FALSE)</f>
        <v>0</v>
      </c>
      <c r="F58" s="10"/>
      <c r="G58" s="10"/>
      <c r="H58" s="79"/>
      <c r="I58" s="38"/>
      <c r="J58" s="29"/>
      <c r="K58" s="39">
        <f t="shared" si="12"/>
        <v>0</v>
      </c>
      <c r="L58" s="89"/>
      <c r="M58" s="89"/>
      <c r="N58" s="89"/>
      <c r="O58" s="29"/>
      <c r="P58" s="143"/>
      <c r="Q58" s="4"/>
      <c r="Y58" s="4">
        <f t="shared" si="9"/>
        <v>54</v>
      </c>
      <c r="Z58" s="10" t="str">
        <f t="shared" si="8"/>
        <v>For_prod_54</v>
      </c>
      <c r="AA58" s="10"/>
      <c r="AB58" s="113" t="e">
        <f>VLOOKUP(AA58,Other_tabels!$E$5:$G$131,2,FALSE)</f>
        <v>#N/A</v>
      </c>
      <c r="AC58" s="113" t="e">
        <f>VLOOKUP(AA58,Other_tabels!$E$5:$G$131,3,FALSE)</f>
        <v>#N/A</v>
      </c>
      <c r="AD58" s="10"/>
      <c r="AE58" s="10"/>
      <c r="AF58" s="10"/>
      <c r="AI58" s="206">
        <v>55</v>
      </c>
      <c r="AJ58" s="10" t="s">
        <v>358</v>
      </c>
      <c r="AK58" s="10" t="s">
        <v>551</v>
      </c>
      <c r="AL58" s="113" t="str">
        <f>VLOOKUP(AK58,Other_tabels!$E$5:$G$225,2,FALSE)</f>
        <v>Livestock_manure_conv</v>
      </c>
      <c r="AM58" s="113" t="str">
        <f>VLOOKUP(AK58,Other_tabels!$E$5:$G$225,3,FALSE)</f>
        <v>Field_application</v>
      </c>
      <c r="AN58" s="10">
        <v>330</v>
      </c>
      <c r="AO58" s="10" t="s">
        <v>33</v>
      </c>
      <c r="AP58" t="s">
        <v>1204</v>
      </c>
      <c r="AQ58" s="10">
        <v>80</v>
      </c>
      <c r="AR58" s="10" t="s">
        <v>292</v>
      </c>
      <c r="AT58" s="10">
        <v>13.7</v>
      </c>
      <c r="AU58" s="10">
        <v>0.45</v>
      </c>
      <c r="AV58">
        <v>3</v>
      </c>
      <c r="AX58" s="10" t="s">
        <v>1212</v>
      </c>
      <c r="AY58" s="166" t="s">
        <v>522</v>
      </c>
      <c r="AZ58" s="10"/>
      <c r="BA58" s="128">
        <v>27.4</v>
      </c>
      <c r="BB58" s="126" t="s">
        <v>523</v>
      </c>
      <c r="BC58" s="10"/>
      <c r="BD58" s="128">
        <v>27.4</v>
      </c>
      <c r="BE58" s="126" t="s">
        <v>522</v>
      </c>
      <c r="BF58" s="10"/>
      <c r="BG58" s="148">
        <v>27.4</v>
      </c>
      <c r="BH58" s="126" t="s">
        <v>521</v>
      </c>
      <c r="BI58" s="10"/>
      <c r="BJ58" s="128">
        <v>27.4</v>
      </c>
      <c r="BK58" s="126"/>
      <c r="BL58" s="10"/>
      <c r="BM58" s="128"/>
      <c r="BN58" s="126" t="s">
        <v>267</v>
      </c>
      <c r="BO58" s="10"/>
      <c r="BP58" s="128"/>
      <c r="BQ58" s="129">
        <v>0</v>
      </c>
      <c r="BR58" s="89">
        <v>0</v>
      </c>
      <c r="BS58" s="159">
        <v>0</v>
      </c>
      <c r="BT58" s="129">
        <v>0</v>
      </c>
      <c r="BU58" s="89">
        <v>0</v>
      </c>
      <c r="BV58" s="159">
        <v>2</v>
      </c>
      <c r="BW58" s="160">
        <v>0</v>
      </c>
      <c r="BX58" s="29">
        <v>0</v>
      </c>
      <c r="BY58" s="161">
        <v>8</v>
      </c>
      <c r="BZ58" s="129">
        <v>0</v>
      </c>
      <c r="CA58" s="89">
        <v>0</v>
      </c>
      <c r="CB58" s="159">
        <v>15</v>
      </c>
      <c r="CC58" s="126">
        <v>0</v>
      </c>
      <c r="CD58" s="10">
        <v>0</v>
      </c>
      <c r="CE58" s="128">
        <v>0</v>
      </c>
      <c r="CF58" s="126">
        <v>0</v>
      </c>
      <c r="CG58" s="10">
        <v>0</v>
      </c>
      <c r="CH58" s="128">
        <v>0</v>
      </c>
      <c r="CI58" s="126">
        <v>0</v>
      </c>
      <c r="CJ58" s="10">
        <v>0</v>
      </c>
      <c r="CK58" s="128">
        <v>0</v>
      </c>
      <c r="CL58" s="126">
        <v>0</v>
      </c>
      <c r="CM58" s="10">
        <v>0</v>
      </c>
      <c r="CN58" s="128">
        <v>0</v>
      </c>
      <c r="CO58" s="126">
        <v>0</v>
      </c>
      <c r="CP58" s="10">
        <v>0</v>
      </c>
      <c r="CQ58" s="128">
        <v>0</v>
      </c>
      <c r="CS58" s="179" t="str">
        <f t="shared" si="10"/>
        <v>Sl_pig_dybstroelse_conv</v>
      </c>
      <c r="CT58" s="85" t="str">
        <f t="shared" si="11"/>
        <v>Pig_not_sows_deep_litter_conv</v>
      </c>
      <c r="CV58" s="126"/>
      <c r="CW58" s="127"/>
      <c r="CX58" s="128"/>
      <c r="CY58" s="126"/>
      <c r="CZ58" s="10"/>
      <c r="DA58" s="128"/>
      <c r="DB58" s="129">
        <v>0</v>
      </c>
      <c r="DC58" s="138">
        <v>1</v>
      </c>
      <c r="DD58" s="89">
        <f t="shared" si="15"/>
        <v>4</v>
      </c>
      <c r="DE58" s="89">
        <v>9.8000000000000007</v>
      </c>
      <c r="DF58" s="128">
        <v>0</v>
      </c>
      <c r="DG58" s="126">
        <v>0</v>
      </c>
      <c r="DH58" s="128">
        <v>0</v>
      </c>
      <c r="DI58" s="126">
        <v>0</v>
      </c>
      <c r="DJ58" s="148">
        <v>0</v>
      </c>
      <c r="DK58" s="10" t="s">
        <v>517</v>
      </c>
      <c r="DL58" s="143"/>
    </row>
    <row r="59" spans="1:116" x14ac:dyDescent="0.3">
      <c r="A59" s="206">
        <f t="shared" si="5"/>
        <v>55</v>
      </c>
      <c r="B59" s="10" t="str">
        <f t="shared" si="13"/>
        <v>For_prod_55</v>
      </c>
      <c r="C59" s="10"/>
      <c r="D59" s="113">
        <f>VLOOKUP(C59,Other_tabels!$E$5:$G$225,2,FALSE)</f>
        <v>0</v>
      </c>
      <c r="E59" s="113">
        <f>VLOOKUP(C59,Other_tabels!$E$5:$G$225,3,FALSE)</f>
        <v>0</v>
      </c>
      <c r="F59" s="10"/>
      <c r="G59" s="10"/>
      <c r="H59" s="79"/>
      <c r="I59" s="38"/>
      <c r="J59" s="29"/>
      <c r="K59" s="39">
        <f t="shared" si="12"/>
        <v>0</v>
      </c>
      <c r="L59" s="89"/>
      <c r="M59" s="89"/>
      <c r="N59" s="89"/>
      <c r="O59" s="29"/>
      <c r="P59" s="143"/>
      <c r="Q59" s="4"/>
      <c r="Y59" s="4">
        <f t="shared" si="9"/>
        <v>55</v>
      </c>
      <c r="Z59" s="10" t="str">
        <f t="shared" si="8"/>
        <v>For_prod_55</v>
      </c>
      <c r="AA59" s="10"/>
      <c r="AB59" s="113" t="e">
        <f>VLOOKUP(AA59,Other_tabels!$E$5:$G$131,2,FALSE)</f>
        <v>#N/A</v>
      </c>
      <c r="AC59" s="113" t="e">
        <f>VLOOKUP(AA59,Other_tabels!$E$5:$G$131,3,FALSE)</f>
        <v>#N/A</v>
      </c>
      <c r="AD59" s="10"/>
      <c r="AE59" s="10"/>
      <c r="AF59" s="10"/>
      <c r="AI59" s="206">
        <v>56</v>
      </c>
      <c r="AJ59" s="10" t="s">
        <v>363</v>
      </c>
      <c r="AK59" s="10" t="s">
        <v>244</v>
      </c>
      <c r="AL59" s="113" t="str">
        <f>VLOOKUP(AK59,Other_tabels!$E$5:$G$225,2,FALSE)</f>
        <v>Livestock_manure_conv</v>
      </c>
      <c r="AM59" s="113" t="str">
        <f>VLOOKUP(AK59,Other_tabels!$E$5:$G$225,3,FALSE)</f>
        <v>Field_application</v>
      </c>
      <c r="AN59" s="10">
        <v>123</v>
      </c>
      <c r="AO59" s="10" t="s">
        <v>33</v>
      </c>
      <c r="AQ59" s="10">
        <v>80</v>
      </c>
      <c r="AR59" s="10" t="s">
        <v>292</v>
      </c>
      <c r="AT59" s="10">
        <v>6.61</v>
      </c>
      <c r="AU59" s="10">
        <v>0.18</v>
      </c>
      <c r="AV59">
        <v>1</v>
      </c>
      <c r="AX59" s="10" t="s">
        <v>1212</v>
      </c>
      <c r="AY59" s="166" t="s">
        <v>522</v>
      </c>
      <c r="AZ59" s="10"/>
      <c r="BA59" s="128"/>
      <c r="BB59" s="126" t="s">
        <v>523</v>
      </c>
      <c r="BC59" s="10"/>
      <c r="BD59" s="128"/>
      <c r="BE59" s="126" t="s">
        <v>522</v>
      </c>
      <c r="BF59" s="10"/>
      <c r="BG59" s="148"/>
      <c r="BH59" s="126" t="s">
        <v>521</v>
      </c>
      <c r="BI59" s="10"/>
      <c r="BJ59" s="128"/>
      <c r="BK59" s="126"/>
      <c r="BL59" s="10"/>
      <c r="BM59" s="128"/>
      <c r="BN59" s="126" t="s">
        <v>267</v>
      </c>
      <c r="BO59" s="10"/>
      <c r="BP59" s="128"/>
      <c r="BQ59" s="129">
        <v>0</v>
      </c>
      <c r="BR59" s="89">
        <v>0</v>
      </c>
      <c r="BS59" s="159">
        <v>0</v>
      </c>
      <c r="BT59" s="129">
        <v>0</v>
      </c>
      <c r="BU59" s="89">
        <v>0</v>
      </c>
      <c r="BV59" s="159">
        <v>0</v>
      </c>
      <c r="BW59" s="160">
        <v>0</v>
      </c>
      <c r="BX59" s="29">
        <v>0</v>
      </c>
      <c r="BY59" s="161">
        <v>0</v>
      </c>
      <c r="BZ59" s="129">
        <v>0</v>
      </c>
      <c r="CA59" s="89">
        <v>0</v>
      </c>
      <c r="CB59" s="159">
        <v>3.6</v>
      </c>
      <c r="CC59" s="126">
        <v>0</v>
      </c>
      <c r="CD59" s="10">
        <v>0</v>
      </c>
      <c r="CE59" s="128">
        <v>0</v>
      </c>
      <c r="CF59" s="126">
        <v>0</v>
      </c>
      <c r="CG59" s="10">
        <v>0</v>
      </c>
      <c r="CH59" s="128">
        <v>0</v>
      </c>
      <c r="CI59" s="126">
        <v>0</v>
      </c>
      <c r="CJ59" s="10">
        <v>0</v>
      </c>
      <c r="CK59" s="128">
        <v>0</v>
      </c>
      <c r="CL59" s="126">
        <v>0</v>
      </c>
      <c r="CM59" s="10">
        <v>0</v>
      </c>
      <c r="CN59" s="128">
        <v>0</v>
      </c>
      <c r="CO59" s="126">
        <v>0</v>
      </c>
      <c r="CP59" s="10">
        <v>0</v>
      </c>
      <c r="CQ59" s="128">
        <v>0</v>
      </c>
      <c r="CS59" s="179" t="str">
        <f t="shared" si="10"/>
        <v>Heifer_gylle_bindestald_conv</v>
      </c>
      <c r="CT59" s="85" t="str">
        <f t="shared" si="11"/>
        <v>Cattle_slurry_conv</v>
      </c>
      <c r="CV59" s="126"/>
      <c r="CW59" s="127"/>
      <c r="CX59" s="128"/>
      <c r="CY59" s="126"/>
      <c r="CZ59" s="10"/>
      <c r="DA59" s="128"/>
      <c r="DB59" s="129">
        <v>0</v>
      </c>
      <c r="DC59" s="138">
        <v>0.49</v>
      </c>
      <c r="DD59" s="89">
        <f t="shared" si="15"/>
        <v>1.96</v>
      </c>
      <c r="DE59" s="89">
        <v>2</v>
      </c>
      <c r="DF59" s="128">
        <v>0</v>
      </c>
      <c r="DG59" s="126">
        <v>0</v>
      </c>
      <c r="DH59" s="128">
        <v>0</v>
      </c>
      <c r="DI59" s="126">
        <v>0</v>
      </c>
      <c r="DJ59" s="148">
        <v>0</v>
      </c>
      <c r="DK59" s="10" t="s">
        <v>517</v>
      </c>
      <c r="DL59" s="143"/>
    </row>
    <row r="60" spans="1:116" x14ac:dyDescent="0.3">
      <c r="A60" s="206">
        <f t="shared" si="5"/>
        <v>56</v>
      </c>
      <c r="B60" s="10" t="str">
        <f t="shared" si="13"/>
        <v>For_prod_56</v>
      </c>
      <c r="C60" s="10"/>
      <c r="D60" s="113">
        <f>VLOOKUP(C60,Other_tabels!$E$5:$G$225,2,FALSE)</f>
        <v>0</v>
      </c>
      <c r="E60" s="113">
        <f>VLOOKUP(C60,Other_tabels!$E$5:$G$225,3,FALSE)</f>
        <v>0</v>
      </c>
      <c r="F60" s="10"/>
      <c r="G60" s="10"/>
      <c r="H60" s="79"/>
      <c r="I60" s="38"/>
      <c r="J60" s="29"/>
      <c r="K60" s="39">
        <f t="shared" si="12"/>
        <v>0</v>
      </c>
      <c r="L60" s="89"/>
      <c r="M60" s="89"/>
      <c r="N60" s="89"/>
      <c r="O60" s="29"/>
      <c r="P60" s="143"/>
      <c r="Q60" s="4"/>
      <c r="Y60" s="4">
        <f t="shared" si="9"/>
        <v>56</v>
      </c>
      <c r="Z60" s="10" t="str">
        <f t="shared" si="8"/>
        <v>For_prod_56</v>
      </c>
      <c r="AA60" s="10"/>
      <c r="AB60" s="113" t="e">
        <f>VLOOKUP(AA60,Other_tabels!$E$5:$G$131,2,FALSE)</f>
        <v>#N/A</v>
      </c>
      <c r="AC60" s="113" t="e">
        <f>VLOOKUP(AA60,Other_tabels!$E$5:$G$131,3,FALSE)</f>
        <v>#N/A</v>
      </c>
      <c r="AD60" s="10"/>
      <c r="AE60" s="10"/>
      <c r="AF60" s="10"/>
      <c r="AI60" s="206">
        <v>57</v>
      </c>
      <c r="AJ60" s="10" t="s">
        <v>364</v>
      </c>
      <c r="AK60" s="10" t="s">
        <v>246</v>
      </c>
      <c r="AL60" s="113" t="str">
        <f>VLOOKUP(AK60,Other_tabels!$E$5:$G$225,2,FALSE)</f>
        <v>Livestock_manure_conv</v>
      </c>
      <c r="AM60" s="113" t="str">
        <f>VLOOKUP(AK60,Other_tabels!$E$5:$G$225,3,FALSE)</f>
        <v>Field_application</v>
      </c>
      <c r="AN60" s="10">
        <v>182</v>
      </c>
      <c r="AO60" s="10" t="s">
        <v>33</v>
      </c>
      <c r="AQ60" s="10">
        <v>80</v>
      </c>
      <c r="AR60" s="10" t="s">
        <v>292</v>
      </c>
      <c r="AT60" s="10">
        <v>2</v>
      </c>
      <c r="AU60" s="10">
        <v>0.18</v>
      </c>
      <c r="AV60">
        <v>2</v>
      </c>
      <c r="AX60" s="10" t="s">
        <v>1212</v>
      </c>
      <c r="AY60" s="166" t="s">
        <v>522</v>
      </c>
      <c r="AZ60" s="10"/>
      <c r="BA60" s="128">
        <v>8.1</v>
      </c>
      <c r="BB60" s="126" t="s">
        <v>523</v>
      </c>
      <c r="BC60" s="10"/>
      <c r="BD60" s="128">
        <v>8.1</v>
      </c>
      <c r="BE60" s="126" t="s">
        <v>522</v>
      </c>
      <c r="BF60" s="10"/>
      <c r="BG60" s="148">
        <v>8.1</v>
      </c>
      <c r="BH60" s="126" t="s">
        <v>521</v>
      </c>
      <c r="BI60" s="10"/>
      <c r="BJ60" s="128">
        <v>8.1</v>
      </c>
      <c r="BK60" s="126"/>
      <c r="BL60" s="10"/>
      <c r="BM60" s="128"/>
      <c r="BN60" s="126" t="s">
        <v>267</v>
      </c>
      <c r="BO60" s="10"/>
      <c r="BP60" s="128"/>
      <c r="BQ60" s="129">
        <v>0</v>
      </c>
      <c r="BR60" s="89">
        <v>0</v>
      </c>
      <c r="BS60" s="159">
        <v>0</v>
      </c>
      <c r="BT60" s="129">
        <v>0</v>
      </c>
      <c r="BU60" s="89">
        <v>0</v>
      </c>
      <c r="BV60" s="159">
        <v>0</v>
      </c>
      <c r="BW60" s="160">
        <v>0</v>
      </c>
      <c r="BX60" s="29">
        <v>0</v>
      </c>
      <c r="BY60" s="161">
        <v>0</v>
      </c>
      <c r="BZ60" s="129">
        <v>0</v>
      </c>
      <c r="CA60" s="89">
        <v>0</v>
      </c>
      <c r="CB60" s="159">
        <v>0</v>
      </c>
      <c r="CC60" s="126">
        <v>0</v>
      </c>
      <c r="CD60" s="10">
        <v>0</v>
      </c>
      <c r="CE60" s="128">
        <v>0</v>
      </c>
      <c r="CF60" s="126">
        <v>0</v>
      </c>
      <c r="CG60" s="10">
        <v>0</v>
      </c>
      <c r="CH60" s="128">
        <v>0</v>
      </c>
      <c r="CI60" s="126">
        <v>0</v>
      </c>
      <c r="CJ60" s="10">
        <v>0</v>
      </c>
      <c r="CK60" s="128">
        <v>0</v>
      </c>
      <c r="CL60" s="126">
        <v>0</v>
      </c>
      <c r="CM60" s="10">
        <v>0</v>
      </c>
      <c r="CN60" s="128">
        <v>0</v>
      </c>
      <c r="CO60" s="126">
        <v>0</v>
      </c>
      <c r="CP60" s="10">
        <v>0</v>
      </c>
      <c r="CQ60" s="128">
        <v>0</v>
      </c>
      <c r="CS60" s="179" t="str">
        <f t="shared" si="10"/>
        <v>Heifer_fast_moeg_conv</v>
      </c>
      <c r="CT60" s="85" t="str">
        <f t="shared" si="11"/>
        <v>Cattle_solid_manure_conv</v>
      </c>
      <c r="CV60" s="126">
        <v>3</v>
      </c>
      <c r="CW60" s="127">
        <v>3</v>
      </c>
      <c r="CX60" s="128">
        <v>3</v>
      </c>
      <c r="CY60" s="126">
        <v>3</v>
      </c>
      <c r="CZ60" s="10"/>
      <c r="DA60" s="128"/>
      <c r="DB60" s="129">
        <v>0</v>
      </c>
      <c r="DC60" s="138">
        <v>0.5</v>
      </c>
      <c r="DD60" s="89">
        <f t="shared" si="15"/>
        <v>2</v>
      </c>
      <c r="DE60" s="89">
        <v>4</v>
      </c>
      <c r="DF60" s="128">
        <v>5</v>
      </c>
      <c r="DG60" s="126">
        <v>0</v>
      </c>
      <c r="DH60" s="128">
        <v>2.5</v>
      </c>
      <c r="DI60" s="126">
        <v>0</v>
      </c>
      <c r="DJ60" s="148">
        <v>20</v>
      </c>
      <c r="DK60" s="10" t="s">
        <v>517</v>
      </c>
      <c r="DL60" s="143"/>
    </row>
    <row r="61" spans="1:116" x14ac:dyDescent="0.3">
      <c r="A61" s="206">
        <f t="shared" si="5"/>
        <v>57</v>
      </c>
      <c r="B61" s="10" t="str">
        <f t="shared" si="13"/>
        <v>For_prod_57</v>
      </c>
      <c r="C61" s="10"/>
      <c r="D61" s="113">
        <f>VLOOKUP(C61,Other_tabels!$E$5:$G$225,2,FALSE)</f>
        <v>0</v>
      </c>
      <c r="E61" s="113">
        <f>VLOOKUP(C61,Other_tabels!$E$5:$G$225,3,FALSE)</f>
        <v>0</v>
      </c>
      <c r="F61" s="10"/>
      <c r="G61" s="10"/>
      <c r="H61" s="79"/>
      <c r="I61" s="38"/>
      <c r="J61" s="29"/>
      <c r="K61" s="39">
        <f t="shared" si="12"/>
        <v>0</v>
      </c>
      <c r="L61" s="89"/>
      <c r="M61" s="89"/>
      <c r="N61" s="89"/>
      <c r="O61" s="29"/>
      <c r="P61" s="143"/>
      <c r="Q61" s="4"/>
      <c r="Y61" s="4">
        <f t="shared" si="9"/>
        <v>57</v>
      </c>
      <c r="Z61" s="10" t="str">
        <f t="shared" si="8"/>
        <v>For_prod_57</v>
      </c>
      <c r="AA61" s="10"/>
      <c r="AB61" s="113" t="e">
        <f>VLOOKUP(AA61,Other_tabels!$E$5:$G$131,2,FALSE)</f>
        <v>#N/A</v>
      </c>
      <c r="AC61" s="113" t="e">
        <f>VLOOKUP(AA61,Other_tabels!$E$5:$G$131,3,FALSE)</f>
        <v>#N/A</v>
      </c>
      <c r="AD61" s="10"/>
      <c r="AE61" s="10"/>
      <c r="AF61" s="10"/>
      <c r="AI61" s="206">
        <v>58</v>
      </c>
      <c r="AJ61" s="10" t="s">
        <v>365</v>
      </c>
      <c r="AK61" s="10" t="s">
        <v>245</v>
      </c>
      <c r="AL61" s="113" t="str">
        <f>VLOOKUP(AK61,Other_tabels!$E$5:$G$225,2,FALSE)</f>
        <v>Livestock_manure_conv</v>
      </c>
      <c r="AM61" s="113" t="str">
        <f>VLOOKUP(AK61,Other_tabels!$E$5:$G$225,3,FALSE)</f>
        <v>Field_application</v>
      </c>
      <c r="AN61" s="10">
        <v>34</v>
      </c>
      <c r="AO61" s="10" t="s">
        <v>33</v>
      </c>
      <c r="AQ61" s="10">
        <v>80</v>
      </c>
      <c r="AR61" s="10" t="s">
        <v>292</v>
      </c>
      <c r="AT61" s="10">
        <v>6.61</v>
      </c>
      <c r="AU61" s="10">
        <v>0.18</v>
      </c>
      <c r="AV61">
        <v>1</v>
      </c>
      <c r="AX61" s="10" t="s">
        <v>1212</v>
      </c>
      <c r="AY61" s="166" t="s">
        <v>522</v>
      </c>
      <c r="AZ61" s="10"/>
      <c r="BA61" s="128"/>
      <c r="BB61" s="126" t="s">
        <v>523</v>
      </c>
      <c r="BC61" s="10"/>
      <c r="BD61" s="128"/>
      <c r="BE61" s="126" t="s">
        <v>522</v>
      </c>
      <c r="BF61" s="10"/>
      <c r="BG61" s="148"/>
      <c r="BH61" s="126" t="s">
        <v>521</v>
      </c>
      <c r="BI61" s="10"/>
      <c r="BJ61" s="128"/>
      <c r="BK61" s="126"/>
      <c r="BL61" s="10"/>
      <c r="BM61" s="128"/>
      <c r="BN61" s="126" t="s">
        <v>267</v>
      </c>
      <c r="BO61" s="10"/>
      <c r="BP61" s="128"/>
      <c r="BQ61" s="129">
        <v>0</v>
      </c>
      <c r="BR61" s="89">
        <v>0</v>
      </c>
      <c r="BS61" s="159">
        <v>0</v>
      </c>
      <c r="BT61" s="129">
        <v>0</v>
      </c>
      <c r="BU61" s="89">
        <v>0</v>
      </c>
      <c r="BV61" s="159">
        <v>0</v>
      </c>
      <c r="BW61" s="160">
        <v>0</v>
      </c>
      <c r="BX61" s="29">
        <v>0</v>
      </c>
      <c r="BY61" s="161">
        <v>0</v>
      </c>
      <c r="BZ61" s="129">
        <v>0</v>
      </c>
      <c r="CA61" s="89">
        <v>0</v>
      </c>
      <c r="CB61" s="159">
        <v>5.4</v>
      </c>
      <c r="CC61" s="126">
        <v>0</v>
      </c>
      <c r="CD61" s="10">
        <v>0</v>
      </c>
      <c r="CE61" s="128">
        <v>0</v>
      </c>
      <c r="CF61" s="126">
        <v>0</v>
      </c>
      <c r="CG61" s="10">
        <v>0</v>
      </c>
      <c r="CH61" s="128">
        <v>0</v>
      </c>
      <c r="CI61" s="126">
        <v>0</v>
      </c>
      <c r="CJ61" s="10">
        <v>0</v>
      </c>
      <c r="CK61" s="128">
        <v>0</v>
      </c>
      <c r="CL61" s="126">
        <v>0</v>
      </c>
      <c r="CM61" s="10">
        <v>0</v>
      </c>
      <c r="CN61" s="128">
        <v>0</v>
      </c>
      <c r="CO61" s="126">
        <v>0</v>
      </c>
      <c r="CP61" s="10">
        <v>0</v>
      </c>
      <c r="CQ61" s="128">
        <v>0</v>
      </c>
      <c r="CS61" s="179" t="str">
        <f t="shared" si="10"/>
        <v>Heifer_ajle_conv</v>
      </c>
      <c r="CT61" s="85" t="str">
        <f t="shared" si="11"/>
        <v>Cattle_ajle_conv</v>
      </c>
      <c r="CV61" s="126"/>
      <c r="CW61" s="127"/>
      <c r="CX61" s="128"/>
      <c r="CY61" s="126"/>
      <c r="CZ61" s="10"/>
      <c r="DA61" s="128"/>
      <c r="DB61" s="129">
        <v>0</v>
      </c>
      <c r="DC61" s="138">
        <v>0.49</v>
      </c>
      <c r="DD61" s="89">
        <f t="shared" si="15"/>
        <v>1.96</v>
      </c>
      <c r="DE61" s="89">
        <v>2.2000000000000002</v>
      </c>
      <c r="DF61" s="128">
        <v>0</v>
      </c>
      <c r="DG61" s="126">
        <v>0</v>
      </c>
      <c r="DH61" s="128">
        <v>0</v>
      </c>
      <c r="DI61" s="126">
        <v>0</v>
      </c>
      <c r="DJ61" s="148">
        <v>0</v>
      </c>
      <c r="DK61" s="10" t="s">
        <v>517</v>
      </c>
      <c r="DL61" s="143"/>
    </row>
    <row r="62" spans="1:116" x14ac:dyDescent="0.3">
      <c r="A62" s="206">
        <f t="shared" si="5"/>
        <v>58</v>
      </c>
      <c r="B62" s="10" t="str">
        <f t="shared" si="13"/>
        <v>For_prod_58</v>
      </c>
      <c r="C62" s="10"/>
      <c r="D62" s="113">
        <f>VLOOKUP(C62,Other_tabels!$E$5:$G$225,2,FALSE)</f>
        <v>0</v>
      </c>
      <c r="E62" s="113">
        <f>VLOOKUP(C62,Other_tabels!$E$5:$G$225,3,FALSE)</f>
        <v>0</v>
      </c>
      <c r="F62" s="10"/>
      <c r="G62" s="10"/>
      <c r="H62" s="79"/>
      <c r="I62" s="38"/>
      <c r="J62" s="29"/>
      <c r="K62" s="39">
        <f t="shared" si="12"/>
        <v>0</v>
      </c>
      <c r="L62" s="89"/>
      <c r="M62" s="89"/>
      <c r="N62" s="89"/>
      <c r="O62" s="29"/>
      <c r="P62" s="143"/>
      <c r="Q62" s="4"/>
      <c r="Y62" s="4">
        <f t="shared" si="9"/>
        <v>58</v>
      </c>
      <c r="Z62" s="10" t="str">
        <f t="shared" si="8"/>
        <v>For_prod_58</v>
      </c>
      <c r="AA62" s="10"/>
      <c r="AB62" s="113" t="e">
        <f>VLOOKUP(AA62,Other_tabels!$E$5:$G$131,2,FALSE)</f>
        <v>#N/A</v>
      </c>
      <c r="AC62" s="113" t="e">
        <f>VLOOKUP(AA62,Other_tabels!$E$5:$G$131,3,FALSE)</f>
        <v>#N/A</v>
      </c>
      <c r="AD62" s="10"/>
      <c r="AE62" s="10"/>
      <c r="AF62" s="10"/>
      <c r="AI62" s="206">
        <v>59</v>
      </c>
      <c r="AJ62" s="10" t="s">
        <v>366</v>
      </c>
      <c r="AK62" s="10" t="s">
        <v>247</v>
      </c>
      <c r="AL62" s="113" t="str">
        <f>VLOOKUP(AK62,Other_tabels!$E$5:$G$225,2,FALSE)</f>
        <v>Livestock_manure_conv</v>
      </c>
      <c r="AM62" s="113" t="str">
        <f>VLOOKUP(AK62,Other_tabels!$E$5:$G$225,3,FALSE)</f>
        <v>Field_application</v>
      </c>
      <c r="AN62" s="10">
        <v>300</v>
      </c>
      <c r="AO62" s="10" t="s">
        <v>33</v>
      </c>
      <c r="AQ62" s="10">
        <v>80</v>
      </c>
      <c r="AR62" s="10" t="s">
        <v>292</v>
      </c>
      <c r="AT62" s="10">
        <v>13.9</v>
      </c>
      <c r="AU62" s="10">
        <v>0.18</v>
      </c>
      <c r="AV62">
        <v>4</v>
      </c>
      <c r="AX62" s="10" t="s">
        <v>1212</v>
      </c>
      <c r="AY62" s="166" t="s">
        <v>522</v>
      </c>
      <c r="AZ62" s="10"/>
      <c r="BA62" s="128">
        <v>46.4</v>
      </c>
      <c r="BB62" s="126" t="s">
        <v>523</v>
      </c>
      <c r="BC62" s="10"/>
      <c r="BD62" s="128">
        <v>46.4</v>
      </c>
      <c r="BE62" s="126" t="s">
        <v>522</v>
      </c>
      <c r="BF62" s="10"/>
      <c r="BG62" s="148">
        <v>46.4</v>
      </c>
      <c r="BH62" s="126" t="s">
        <v>521</v>
      </c>
      <c r="BI62" s="10"/>
      <c r="BJ62" s="128">
        <v>46.4</v>
      </c>
      <c r="BK62" s="126"/>
      <c r="BL62" s="10"/>
      <c r="BM62" s="128"/>
      <c r="BN62" s="126" t="s">
        <v>267</v>
      </c>
      <c r="BO62" s="10"/>
      <c r="BP62" s="128"/>
      <c r="BQ62" s="129">
        <v>0</v>
      </c>
      <c r="BR62" s="89">
        <v>0</v>
      </c>
      <c r="BS62" s="159">
        <v>0</v>
      </c>
      <c r="BT62" s="129">
        <v>0</v>
      </c>
      <c r="BU62" s="89">
        <v>0</v>
      </c>
      <c r="BV62" s="159">
        <v>0</v>
      </c>
      <c r="BW62" s="160">
        <v>0</v>
      </c>
      <c r="BX62" s="29">
        <v>0</v>
      </c>
      <c r="BY62" s="161">
        <v>0</v>
      </c>
      <c r="BZ62" s="129">
        <v>0</v>
      </c>
      <c r="CA62" s="89">
        <v>0</v>
      </c>
      <c r="CB62" s="159">
        <v>6</v>
      </c>
      <c r="CC62" s="126">
        <v>0</v>
      </c>
      <c r="CD62" s="10">
        <v>0</v>
      </c>
      <c r="CE62" s="128">
        <v>0</v>
      </c>
      <c r="CF62" s="126">
        <v>0</v>
      </c>
      <c r="CG62" s="10">
        <v>0</v>
      </c>
      <c r="CH62" s="128">
        <v>0</v>
      </c>
      <c r="CI62" s="126">
        <v>0</v>
      </c>
      <c r="CJ62" s="10">
        <v>0</v>
      </c>
      <c r="CK62" s="128">
        <v>0</v>
      </c>
      <c r="CL62" s="126">
        <v>0</v>
      </c>
      <c r="CM62" s="10">
        <v>0</v>
      </c>
      <c r="CN62" s="128">
        <v>0</v>
      </c>
      <c r="CO62" s="126">
        <v>0</v>
      </c>
      <c r="CP62" s="10">
        <v>0</v>
      </c>
      <c r="CQ62" s="128">
        <v>0</v>
      </c>
      <c r="CS62" s="179" t="str">
        <f t="shared" si="10"/>
        <v>Heifer_dybstroelse_hel_conv</v>
      </c>
      <c r="CT62" s="85" t="str">
        <f t="shared" si="11"/>
        <v>Cattle_deep_litter_conv</v>
      </c>
      <c r="CV62" s="126"/>
      <c r="CW62" s="127"/>
      <c r="CX62" s="128"/>
      <c r="CY62" s="126"/>
      <c r="CZ62" s="10"/>
      <c r="DA62" s="128"/>
      <c r="DB62" s="129">
        <v>0</v>
      </c>
      <c r="DC62" s="138">
        <v>1</v>
      </c>
      <c r="DD62" s="89">
        <f t="shared" si="15"/>
        <v>4</v>
      </c>
      <c r="DE62" s="89">
        <v>1</v>
      </c>
      <c r="DF62" s="128">
        <v>0</v>
      </c>
      <c r="DG62" s="126">
        <v>0</v>
      </c>
      <c r="DH62" s="128">
        <v>0</v>
      </c>
      <c r="DI62" s="126">
        <v>0</v>
      </c>
      <c r="DJ62" s="148">
        <v>0</v>
      </c>
      <c r="DK62" s="10" t="s">
        <v>517</v>
      </c>
      <c r="DL62" s="143" t="s">
        <v>1221</v>
      </c>
    </row>
    <row r="63" spans="1:116" x14ac:dyDescent="0.3">
      <c r="A63" s="206">
        <f t="shared" si="5"/>
        <v>59</v>
      </c>
      <c r="B63" s="10" t="str">
        <f t="shared" si="13"/>
        <v>For_prod_59</v>
      </c>
      <c r="C63" s="10"/>
      <c r="D63" s="113">
        <f>VLOOKUP(C63,Other_tabels!$E$5:$G$225,2,FALSE)</f>
        <v>0</v>
      </c>
      <c r="E63" s="113">
        <f>VLOOKUP(C63,Other_tabels!$E$5:$G$225,3,FALSE)</f>
        <v>0</v>
      </c>
      <c r="F63" s="10"/>
      <c r="G63" s="10"/>
      <c r="H63" s="79"/>
      <c r="I63" s="38"/>
      <c r="J63" s="29"/>
      <c r="K63" s="39">
        <f t="shared" si="12"/>
        <v>0</v>
      </c>
      <c r="L63" s="89"/>
      <c r="M63" s="89"/>
      <c r="N63" s="89"/>
      <c r="O63" s="29"/>
      <c r="P63" s="143"/>
      <c r="Q63" s="4"/>
      <c r="Y63" s="4">
        <f t="shared" si="9"/>
        <v>59</v>
      </c>
      <c r="Z63" s="10" t="str">
        <f t="shared" si="8"/>
        <v>For_prod_59</v>
      </c>
      <c r="AA63" s="10"/>
      <c r="AB63" s="113" t="e">
        <f>VLOOKUP(AA63,Other_tabels!$E$5:$G$131,2,FALSE)</f>
        <v>#N/A</v>
      </c>
      <c r="AC63" s="113" t="e">
        <f>VLOOKUP(AA63,Other_tabels!$E$5:$G$131,3,FALSE)</f>
        <v>#N/A</v>
      </c>
      <c r="AD63" s="10"/>
      <c r="AE63" s="10"/>
      <c r="AF63" s="10"/>
      <c r="AI63" s="206">
        <v>60</v>
      </c>
      <c r="AJ63" s="10" t="s">
        <v>367</v>
      </c>
      <c r="AK63" s="10" t="s">
        <v>247</v>
      </c>
      <c r="AL63" s="113" t="str">
        <f>VLOOKUP(AK63,Other_tabels!$E$5:$G$225,2,FALSE)</f>
        <v>Livestock_manure_conv</v>
      </c>
      <c r="AM63" s="113" t="str">
        <f>VLOOKUP(AK63,Other_tabels!$E$5:$G$225,3,FALSE)</f>
        <v>Field_application</v>
      </c>
      <c r="AN63" s="10">
        <v>300</v>
      </c>
      <c r="AO63" s="10" t="s">
        <v>33</v>
      </c>
      <c r="AQ63" s="10">
        <v>80</v>
      </c>
      <c r="AR63" s="10" t="s">
        <v>292</v>
      </c>
      <c r="AT63" s="10">
        <v>17</v>
      </c>
      <c r="AU63" s="10">
        <v>0.18</v>
      </c>
      <c r="AV63">
        <v>2</v>
      </c>
      <c r="AX63" s="10" t="s">
        <v>1212</v>
      </c>
      <c r="AY63" s="166" t="s">
        <v>522</v>
      </c>
      <c r="AZ63" s="10"/>
      <c r="BA63" s="128">
        <v>43.1</v>
      </c>
      <c r="BB63" s="126" t="s">
        <v>523</v>
      </c>
      <c r="BC63" s="10"/>
      <c r="BD63" s="128">
        <v>43.1</v>
      </c>
      <c r="BE63" s="126" t="s">
        <v>522</v>
      </c>
      <c r="BF63" s="10"/>
      <c r="BG63" s="148">
        <v>43.1</v>
      </c>
      <c r="BH63" s="126" t="s">
        <v>521</v>
      </c>
      <c r="BI63" s="10"/>
      <c r="BJ63" s="128">
        <v>43.1</v>
      </c>
      <c r="BK63" s="126"/>
      <c r="BL63" s="10"/>
      <c r="BM63" s="128"/>
      <c r="BN63" s="126" t="s">
        <v>267</v>
      </c>
      <c r="BO63" s="10"/>
      <c r="BP63" s="128"/>
      <c r="BQ63" s="129">
        <v>0</v>
      </c>
      <c r="BR63" s="89">
        <v>0</v>
      </c>
      <c r="BS63" s="159">
        <v>0</v>
      </c>
      <c r="BT63" s="129">
        <v>0</v>
      </c>
      <c r="BU63" s="89">
        <v>0</v>
      </c>
      <c r="BV63" s="159">
        <v>0</v>
      </c>
      <c r="BW63" s="160">
        <v>0</v>
      </c>
      <c r="BX63" s="29">
        <v>0</v>
      </c>
      <c r="BY63" s="161">
        <v>0</v>
      </c>
      <c r="BZ63" s="129">
        <v>0</v>
      </c>
      <c r="CA63" s="89">
        <v>0</v>
      </c>
      <c r="CB63" s="159">
        <v>6</v>
      </c>
      <c r="CC63" s="126">
        <v>0</v>
      </c>
      <c r="CD63" s="10">
        <v>0</v>
      </c>
      <c r="CE63" s="128">
        <v>0</v>
      </c>
      <c r="CF63" s="126">
        <v>0</v>
      </c>
      <c r="CG63" s="10">
        <v>0</v>
      </c>
      <c r="CH63" s="128">
        <v>0</v>
      </c>
      <c r="CI63" s="126">
        <v>0</v>
      </c>
      <c r="CJ63" s="10">
        <v>0</v>
      </c>
      <c r="CK63" s="128">
        <v>0</v>
      </c>
      <c r="CL63" s="126">
        <v>0</v>
      </c>
      <c r="CM63" s="10">
        <v>0</v>
      </c>
      <c r="CN63" s="128">
        <v>0</v>
      </c>
      <c r="CO63" s="126">
        <v>0</v>
      </c>
      <c r="CP63" s="10">
        <v>0</v>
      </c>
      <c r="CQ63" s="128">
        <v>0</v>
      </c>
      <c r="CS63" s="179" t="str">
        <f t="shared" si="10"/>
        <v>Heifer_dybstroelse_delvis_conv</v>
      </c>
      <c r="CT63" s="85" t="str">
        <f t="shared" si="11"/>
        <v>Cattle_deep_litter_conv</v>
      </c>
      <c r="CV63" s="126"/>
      <c r="CW63" s="127"/>
      <c r="CX63" s="128"/>
      <c r="CY63" s="126"/>
      <c r="CZ63" s="10"/>
      <c r="DA63" s="128"/>
      <c r="DB63" s="129">
        <v>0</v>
      </c>
      <c r="DC63" s="138">
        <v>1</v>
      </c>
      <c r="DD63" s="89">
        <f t="shared" si="15"/>
        <v>4</v>
      </c>
      <c r="DE63" s="89">
        <v>1</v>
      </c>
      <c r="DF63" s="128">
        <v>0</v>
      </c>
      <c r="DG63" s="126">
        <v>0</v>
      </c>
      <c r="DH63" s="128">
        <v>0</v>
      </c>
      <c r="DI63" s="126">
        <v>0</v>
      </c>
      <c r="DJ63" s="148">
        <v>0</v>
      </c>
      <c r="DK63" s="10" t="s">
        <v>517</v>
      </c>
      <c r="DL63" s="143" t="s">
        <v>1221</v>
      </c>
    </row>
    <row r="64" spans="1:116" x14ac:dyDescent="0.3">
      <c r="A64" s="206">
        <f t="shared" si="5"/>
        <v>60</v>
      </c>
      <c r="B64" s="10" t="str">
        <f t="shared" si="13"/>
        <v>For_prod_60</v>
      </c>
      <c r="C64" s="10"/>
      <c r="D64" s="113">
        <f>VLOOKUP(C64,Other_tabels!$E$5:$G$225,2,FALSE)</f>
        <v>0</v>
      </c>
      <c r="E64" s="113">
        <f>VLOOKUP(C64,Other_tabels!$E$5:$G$225,3,FALSE)</f>
        <v>0</v>
      </c>
      <c r="F64" s="10"/>
      <c r="G64" s="10"/>
      <c r="H64" s="79"/>
      <c r="I64" s="38"/>
      <c r="J64" s="29"/>
      <c r="K64" s="39">
        <f t="shared" si="12"/>
        <v>0</v>
      </c>
      <c r="L64" s="89"/>
      <c r="M64" s="89"/>
      <c r="N64" s="89"/>
      <c r="O64" s="29"/>
      <c r="P64" s="143"/>
      <c r="Q64" s="4"/>
      <c r="Y64" s="4">
        <f t="shared" si="9"/>
        <v>60</v>
      </c>
      <c r="Z64" s="10" t="str">
        <f t="shared" si="8"/>
        <v>For_prod_60</v>
      </c>
      <c r="AA64" s="10"/>
      <c r="AB64" s="113" t="e">
        <f>VLOOKUP(AA64,Other_tabels!$E$5:$G$131,2,FALSE)</f>
        <v>#N/A</v>
      </c>
      <c r="AC64" s="113" t="e">
        <f>VLOOKUP(AA64,Other_tabels!$E$5:$G$131,3,FALSE)</f>
        <v>#N/A</v>
      </c>
      <c r="AD64" s="10"/>
      <c r="AE64" s="10"/>
      <c r="AF64" s="10"/>
      <c r="AI64" s="206">
        <v>61</v>
      </c>
      <c r="AJ64" s="10" t="s">
        <v>368</v>
      </c>
      <c r="AK64" s="10" t="s">
        <v>244</v>
      </c>
      <c r="AL64" s="113" t="str">
        <f>VLOOKUP(AK64,Other_tabels!$E$5:$G$225,2,FALSE)</f>
        <v>Livestock_manure_conv</v>
      </c>
      <c r="AM64" s="113" t="str">
        <f>VLOOKUP(AK64,Other_tabels!$E$5:$G$225,3,FALSE)</f>
        <v>Field_application</v>
      </c>
      <c r="AN64" s="10">
        <v>123</v>
      </c>
      <c r="AO64" s="10" t="s">
        <v>33</v>
      </c>
      <c r="AQ64" s="10">
        <v>80</v>
      </c>
      <c r="AR64" s="10" t="s">
        <v>292</v>
      </c>
      <c r="AT64" s="10">
        <v>6.61</v>
      </c>
      <c r="AU64" s="10">
        <v>0.18</v>
      </c>
      <c r="AV64">
        <v>1</v>
      </c>
      <c r="AX64" s="10" t="s">
        <v>1212</v>
      </c>
      <c r="AY64" s="166" t="s">
        <v>522</v>
      </c>
      <c r="AZ64" s="10"/>
      <c r="BA64" s="128"/>
      <c r="BB64" s="126" t="s">
        <v>523</v>
      </c>
      <c r="BC64" s="10"/>
      <c r="BD64" s="128"/>
      <c r="BE64" s="126" t="s">
        <v>522</v>
      </c>
      <c r="BF64" s="10"/>
      <c r="BG64" s="148"/>
      <c r="BH64" s="126" t="s">
        <v>521</v>
      </c>
      <c r="BI64" s="10"/>
      <c r="BJ64" s="128"/>
      <c r="BK64" s="126"/>
      <c r="BL64" s="10"/>
      <c r="BM64" s="128"/>
      <c r="BN64" s="126" t="s">
        <v>267</v>
      </c>
      <c r="BO64" s="10"/>
      <c r="BP64" s="128"/>
      <c r="BQ64" s="129">
        <v>0</v>
      </c>
      <c r="BR64" s="89">
        <v>0</v>
      </c>
      <c r="BS64" s="159">
        <v>0</v>
      </c>
      <c r="BT64" s="129">
        <v>0</v>
      </c>
      <c r="BU64" s="89">
        <v>0</v>
      </c>
      <c r="BV64" s="159">
        <v>0</v>
      </c>
      <c r="BW64" s="160">
        <v>0</v>
      </c>
      <c r="BX64" s="29">
        <v>0</v>
      </c>
      <c r="BY64" s="161">
        <v>0</v>
      </c>
      <c r="BZ64" s="129">
        <v>0</v>
      </c>
      <c r="CA64" s="89">
        <v>0</v>
      </c>
      <c r="CB64" s="159">
        <v>8.1</v>
      </c>
      <c r="CC64" s="126">
        <v>0</v>
      </c>
      <c r="CD64" s="10">
        <v>0</v>
      </c>
      <c r="CE64" s="128">
        <v>0</v>
      </c>
      <c r="CF64" s="126">
        <v>0</v>
      </c>
      <c r="CG64" s="10">
        <v>0</v>
      </c>
      <c r="CH64" s="128">
        <v>0</v>
      </c>
      <c r="CI64" s="126">
        <v>0</v>
      </c>
      <c r="CJ64" s="10">
        <v>0</v>
      </c>
      <c r="CK64" s="128">
        <v>0</v>
      </c>
      <c r="CL64" s="126">
        <v>0</v>
      </c>
      <c r="CM64" s="10">
        <v>0</v>
      </c>
      <c r="CN64" s="128">
        <v>0</v>
      </c>
      <c r="CO64" s="126">
        <v>0</v>
      </c>
      <c r="CP64" s="10">
        <v>0</v>
      </c>
      <c r="CQ64" s="128">
        <v>0</v>
      </c>
      <c r="CS64" s="179" t="str">
        <f t="shared" si="10"/>
        <v>Heifer_gylle_sengestald_spalter_conv</v>
      </c>
      <c r="CT64" s="85" t="str">
        <f t="shared" si="11"/>
        <v>Cattle_slurry_conv</v>
      </c>
      <c r="CV64" s="126"/>
      <c r="CW64" s="127"/>
      <c r="CX64" s="128"/>
      <c r="CY64" s="126"/>
      <c r="CZ64" s="10"/>
      <c r="DA64" s="128"/>
      <c r="DB64" s="129">
        <v>0</v>
      </c>
      <c r="DC64" s="138">
        <v>0.49</v>
      </c>
      <c r="DD64" s="89">
        <f t="shared" si="15"/>
        <v>1.96</v>
      </c>
      <c r="DE64" s="89">
        <v>2</v>
      </c>
      <c r="DF64" s="128">
        <v>0</v>
      </c>
      <c r="DG64" s="126">
        <v>0</v>
      </c>
      <c r="DH64" s="128">
        <v>0</v>
      </c>
      <c r="DI64" s="126">
        <v>0</v>
      </c>
      <c r="DJ64" s="148">
        <v>0</v>
      </c>
      <c r="DK64" s="10" t="s">
        <v>517</v>
      </c>
      <c r="DL64" s="143"/>
    </row>
    <row r="65" spans="1:116" x14ac:dyDescent="0.3">
      <c r="A65" s="206">
        <f t="shared" si="5"/>
        <v>61</v>
      </c>
      <c r="B65" s="10" t="str">
        <f t="shared" si="13"/>
        <v>For_prod_61</v>
      </c>
      <c r="C65" s="10"/>
      <c r="D65" s="113">
        <f>VLOOKUP(C65,Other_tabels!$E$5:$G$225,2,FALSE)</f>
        <v>0</v>
      </c>
      <c r="E65" s="113">
        <f>VLOOKUP(C65,Other_tabels!$E$5:$G$225,3,FALSE)</f>
        <v>0</v>
      </c>
      <c r="F65" s="10"/>
      <c r="G65" s="10"/>
      <c r="H65" s="79"/>
      <c r="I65" s="38"/>
      <c r="J65" s="29"/>
      <c r="K65" s="39">
        <f t="shared" si="12"/>
        <v>0</v>
      </c>
      <c r="L65" s="89"/>
      <c r="M65" s="89"/>
      <c r="N65" s="89"/>
      <c r="O65" s="29"/>
      <c r="P65" s="143"/>
      <c r="Q65" s="4"/>
      <c r="Y65" s="4">
        <f t="shared" si="9"/>
        <v>61</v>
      </c>
      <c r="Z65" s="10" t="str">
        <f t="shared" si="8"/>
        <v>For_prod_61</v>
      </c>
      <c r="AA65" s="10"/>
      <c r="AB65" s="113" t="e">
        <f>VLOOKUP(AA65,Other_tabels!$E$5:$G$131,2,FALSE)</f>
        <v>#N/A</v>
      </c>
      <c r="AC65" s="113" t="e">
        <f>VLOOKUP(AA65,Other_tabels!$E$5:$G$131,3,FALSE)</f>
        <v>#N/A</v>
      </c>
      <c r="AD65" s="10"/>
      <c r="AE65" s="10"/>
      <c r="AF65" s="10"/>
      <c r="AI65" s="206">
        <v>62</v>
      </c>
      <c r="AJ65" s="10" t="s">
        <v>369</v>
      </c>
      <c r="AK65" s="10" t="s">
        <v>244</v>
      </c>
      <c r="AL65" s="113" t="str">
        <f>VLOOKUP(AK65,Other_tabels!$E$5:$G$225,2,FALSE)</f>
        <v>Livestock_manure_conv</v>
      </c>
      <c r="AM65" s="113" t="str">
        <f>VLOOKUP(AK65,Other_tabels!$E$5:$G$225,3,FALSE)</f>
        <v>Field_application</v>
      </c>
      <c r="AN65" s="10">
        <v>110</v>
      </c>
      <c r="AO65" s="10" t="s">
        <v>33</v>
      </c>
      <c r="AQ65" s="10">
        <v>80</v>
      </c>
      <c r="AR65" s="10" t="s">
        <v>292</v>
      </c>
      <c r="AT65" s="10">
        <v>6.61</v>
      </c>
      <c r="AU65" s="10">
        <v>0.18</v>
      </c>
      <c r="AV65">
        <v>1</v>
      </c>
      <c r="AX65" s="10" t="s">
        <v>1212</v>
      </c>
      <c r="AY65" s="166" t="s">
        <v>522</v>
      </c>
      <c r="AZ65" s="10"/>
      <c r="BA65" s="128"/>
      <c r="BB65" s="126" t="s">
        <v>523</v>
      </c>
      <c r="BC65" s="10"/>
      <c r="BD65" s="128"/>
      <c r="BE65" s="126" t="s">
        <v>522</v>
      </c>
      <c r="BF65" s="10"/>
      <c r="BG65" s="148"/>
      <c r="BH65" s="126" t="s">
        <v>521</v>
      </c>
      <c r="BI65" s="10"/>
      <c r="BJ65" s="128"/>
      <c r="BK65" s="126"/>
      <c r="BL65" s="10"/>
      <c r="BM65" s="128"/>
      <c r="BN65" s="126" t="s">
        <v>267</v>
      </c>
      <c r="BO65" s="10"/>
      <c r="BP65" s="128"/>
      <c r="BQ65" s="129">
        <v>0</v>
      </c>
      <c r="BR65" s="89">
        <v>0</v>
      </c>
      <c r="BS65" s="159">
        <v>0</v>
      </c>
      <c r="BT65" s="129">
        <v>0</v>
      </c>
      <c r="BU65" s="89">
        <v>0</v>
      </c>
      <c r="BV65" s="159">
        <v>0</v>
      </c>
      <c r="BW65" s="160">
        <v>0</v>
      </c>
      <c r="BX65" s="29">
        <v>0</v>
      </c>
      <c r="BY65" s="161">
        <v>0</v>
      </c>
      <c r="BZ65" s="129">
        <v>0</v>
      </c>
      <c r="CA65" s="89">
        <v>0</v>
      </c>
      <c r="CB65" s="159">
        <v>12</v>
      </c>
      <c r="CC65" s="126">
        <v>0</v>
      </c>
      <c r="CD65" s="10">
        <v>0</v>
      </c>
      <c r="CE65" s="128">
        <v>0</v>
      </c>
      <c r="CF65" s="126">
        <v>0</v>
      </c>
      <c r="CG65" s="10">
        <v>0</v>
      </c>
      <c r="CH65" s="128">
        <v>0</v>
      </c>
      <c r="CI65" s="126">
        <v>0</v>
      </c>
      <c r="CJ65" s="10">
        <v>0</v>
      </c>
      <c r="CK65" s="128">
        <v>0</v>
      </c>
      <c r="CL65" s="126">
        <v>0</v>
      </c>
      <c r="CM65" s="10">
        <v>0</v>
      </c>
      <c r="CN65" s="128">
        <v>0</v>
      </c>
      <c r="CO65" s="126">
        <v>0</v>
      </c>
      <c r="CP65" s="10">
        <v>0</v>
      </c>
      <c r="CQ65" s="128">
        <v>0</v>
      </c>
      <c r="CS65" s="179" t="str">
        <f t="shared" si="10"/>
        <v>Heifer_gylle_dybstroelse_og_gulv_conv</v>
      </c>
      <c r="CT65" s="85" t="str">
        <f t="shared" si="11"/>
        <v>Cattle_slurry_conv</v>
      </c>
      <c r="CV65" s="126"/>
      <c r="CW65" s="127"/>
      <c r="CX65" s="128"/>
      <c r="CY65" s="126"/>
      <c r="CZ65" s="10"/>
      <c r="DA65" s="128"/>
      <c r="DB65" s="129">
        <v>0</v>
      </c>
      <c r="DC65" s="138">
        <v>0.49</v>
      </c>
      <c r="DD65" s="89">
        <f t="shared" si="15"/>
        <v>1.96</v>
      </c>
      <c r="DE65" s="89">
        <v>2</v>
      </c>
      <c r="DF65" s="128">
        <v>0</v>
      </c>
      <c r="DG65" s="126">
        <v>0</v>
      </c>
      <c r="DH65" s="128">
        <v>0</v>
      </c>
      <c r="DI65" s="126">
        <v>0</v>
      </c>
      <c r="DJ65" s="148">
        <v>0</v>
      </c>
      <c r="DK65" s="10" t="s">
        <v>517</v>
      </c>
      <c r="DL65" s="143"/>
    </row>
    <row r="66" spans="1:116" x14ac:dyDescent="0.3">
      <c r="A66" s="206">
        <f t="shared" si="5"/>
        <v>62</v>
      </c>
      <c r="B66" s="10" t="str">
        <f t="shared" si="13"/>
        <v>For_prod_62</v>
      </c>
      <c r="C66" s="10"/>
      <c r="D66" s="113">
        <f>VLOOKUP(C66,Other_tabels!$E$5:$G$225,2,FALSE)</f>
        <v>0</v>
      </c>
      <c r="E66" s="113">
        <f>VLOOKUP(C66,Other_tabels!$E$5:$G$225,3,FALSE)</f>
        <v>0</v>
      </c>
      <c r="F66" s="10"/>
      <c r="G66" s="10"/>
      <c r="H66" s="79"/>
      <c r="I66" s="38"/>
      <c r="J66" s="29"/>
      <c r="K66" s="39">
        <f t="shared" si="12"/>
        <v>0</v>
      </c>
      <c r="L66" s="89"/>
      <c r="M66" s="89"/>
      <c r="N66" s="89"/>
      <c r="O66" s="29"/>
      <c r="P66" s="143"/>
      <c r="Q66" s="4"/>
      <c r="Y66" s="4">
        <f t="shared" si="9"/>
        <v>62</v>
      </c>
      <c r="Z66" s="10" t="str">
        <f t="shared" si="8"/>
        <v>For_prod_62</v>
      </c>
      <c r="AA66" s="10"/>
      <c r="AB66" s="113" t="e">
        <f>VLOOKUP(AA66,Other_tabels!$E$5:$G$131,2,FALSE)</f>
        <v>#N/A</v>
      </c>
      <c r="AC66" s="113" t="e">
        <f>VLOOKUP(AA66,Other_tabels!$E$5:$G$131,3,FALSE)</f>
        <v>#N/A</v>
      </c>
      <c r="AD66" s="10"/>
      <c r="AE66" s="10"/>
      <c r="AF66" s="10"/>
      <c r="AI66" s="206">
        <v>63</v>
      </c>
      <c r="AJ66" s="10" t="s">
        <v>370</v>
      </c>
      <c r="AK66" s="10" t="s">
        <v>248</v>
      </c>
      <c r="AL66" s="113" t="str">
        <f>VLOOKUP(AK66,Other_tabels!$E$5:$G$225,2,FALSE)</f>
        <v>Dung_field_conv</v>
      </c>
      <c r="AM66" s="113" t="str">
        <f>VLOOKUP(AK66,Other_tabels!$E$5:$G$225,3,FALSE)</f>
        <v>Field_application</v>
      </c>
      <c r="AN66" s="10">
        <v>100</v>
      </c>
      <c r="AO66" s="10" t="s">
        <v>33</v>
      </c>
      <c r="AP66" t="s">
        <v>1206</v>
      </c>
      <c r="AQ66" s="10">
        <v>80</v>
      </c>
      <c r="AR66" s="10" t="s">
        <v>293</v>
      </c>
      <c r="AT66" s="10">
        <v>1</v>
      </c>
      <c r="AU66" s="10">
        <v>0.18</v>
      </c>
      <c r="AV66">
        <v>2</v>
      </c>
      <c r="AX66" s="10" t="s">
        <v>1212</v>
      </c>
      <c r="AY66" s="166" t="s">
        <v>522</v>
      </c>
      <c r="AZ66" s="10"/>
      <c r="BA66" s="128"/>
      <c r="BB66" s="126" t="s">
        <v>523</v>
      </c>
      <c r="BC66" s="10"/>
      <c r="BD66" s="128"/>
      <c r="BE66" s="126" t="s">
        <v>522</v>
      </c>
      <c r="BF66" s="10"/>
      <c r="BG66" s="148"/>
      <c r="BH66" s="126" t="s">
        <v>521</v>
      </c>
      <c r="BI66" s="10"/>
      <c r="BJ66" s="128"/>
      <c r="BK66" s="126"/>
      <c r="BL66" s="10"/>
      <c r="BM66" s="128"/>
      <c r="BN66" s="126" t="s">
        <v>267</v>
      </c>
      <c r="BO66" s="10"/>
      <c r="BP66" s="128"/>
      <c r="BQ66" s="129">
        <v>0</v>
      </c>
      <c r="BR66" s="89">
        <v>0</v>
      </c>
      <c r="BS66" s="159">
        <v>0</v>
      </c>
      <c r="BT66" s="129">
        <v>0</v>
      </c>
      <c r="BU66" s="89">
        <v>0</v>
      </c>
      <c r="BV66" s="159">
        <v>1.5</v>
      </c>
      <c r="BW66" s="160">
        <v>0</v>
      </c>
      <c r="BX66" s="29">
        <v>0</v>
      </c>
      <c r="BY66" s="161">
        <v>7.5</v>
      </c>
      <c r="BZ66" s="129">
        <v>0</v>
      </c>
      <c r="CA66" s="89">
        <v>0</v>
      </c>
      <c r="CB66" s="159">
        <v>7</v>
      </c>
      <c r="CC66" s="126">
        <v>0</v>
      </c>
      <c r="CD66" s="10">
        <v>0</v>
      </c>
      <c r="CE66" s="128">
        <v>0</v>
      </c>
      <c r="CF66" s="126">
        <v>0</v>
      </c>
      <c r="CG66" s="10">
        <v>0</v>
      </c>
      <c r="CH66" s="128">
        <v>0</v>
      </c>
      <c r="CI66" s="126">
        <v>0</v>
      </c>
      <c r="CJ66" s="10">
        <v>0</v>
      </c>
      <c r="CK66" s="128">
        <v>0</v>
      </c>
      <c r="CL66" s="126">
        <v>0</v>
      </c>
      <c r="CM66" s="10">
        <v>0</v>
      </c>
      <c r="CN66" s="128">
        <v>0</v>
      </c>
      <c r="CO66" s="126">
        <v>0</v>
      </c>
      <c r="CP66" s="10">
        <v>0</v>
      </c>
      <c r="CQ66" s="128">
        <v>0</v>
      </c>
      <c r="CS66" s="179" t="str">
        <f t="shared" ref="CS66:CS97" si="16">AJ66</f>
        <v>Heifer_godning_afsat_på_mark_conv</v>
      </c>
      <c r="CT66" s="85" t="str">
        <f t="shared" ref="CT66:CT97" si="17">AK66</f>
        <v>Cattle_dung_urine_field_conv</v>
      </c>
      <c r="CV66" s="126"/>
      <c r="CW66" s="127"/>
      <c r="CX66" s="128"/>
      <c r="CY66" s="126"/>
      <c r="CZ66" s="10"/>
      <c r="DA66" s="128"/>
      <c r="DB66" s="129"/>
      <c r="DC66" s="138"/>
      <c r="DD66" s="89"/>
      <c r="DE66" s="89"/>
      <c r="DF66" s="128"/>
      <c r="DG66" s="126">
        <v>0</v>
      </c>
      <c r="DH66" s="128">
        <v>0</v>
      </c>
      <c r="DI66" s="126">
        <v>0</v>
      </c>
      <c r="DJ66" s="148">
        <v>0</v>
      </c>
      <c r="DK66" s="10" t="s">
        <v>517</v>
      </c>
      <c r="DL66" s="143"/>
    </row>
    <row r="67" spans="1:116" x14ac:dyDescent="0.3">
      <c r="A67" s="206">
        <f t="shared" si="5"/>
        <v>63</v>
      </c>
      <c r="B67" s="10" t="str">
        <f t="shared" si="13"/>
        <v>For_prod_63</v>
      </c>
      <c r="C67" s="10"/>
      <c r="D67" s="113">
        <f>VLOOKUP(C67,Other_tabels!$E$5:$G$225,2,FALSE)</f>
        <v>0</v>
      </c>
      <c r="E67" s="113">
        <f>VLOOKUP(C67,Other_tabels!$E$5:$G$225,3,FALSE)</f>
        <v>0</v>
      </c>
      <c r="F67" s="10"/>
      <c r="G67" s="10"/>
      <c r="H67" s="79"/>
      <c r="I67" s="38"/>
      <c r="J67" s="29"/>
      <c r="K67" s="39">
        <f t="shared" si="12"/>
        <v>0</v>
      </c>
      <c r="L67" s="89"/>
      <c r="M67" s="89"/>
      <c r="N67" s="89"/>
      <c r="O67" s="29"/>
      <c r="P67" s="143"/>
      <c r="Q67" s="4"/>
      <c r="Y67" s="4">
        <f t="shared" si="9"/>
        <v>63</v>
      </c>
      <c r="Z67" s="10" t="str">
        <f t="shared" si="8"/>
        <v>For_prod_63</v>
      </c>
      <c r="AA67" s="10"/>
      <c r="AB67" s="113" t="e">
        <f>VLOOKUP(AA67,Other_tabels!$E$5:$G$131,2,FALSE)</f>
        <v>#N/A</v>
      </c>
      <c r="AC67" s="113" t="e">
        <f>VLOOKUP(AA67,Other_tabels!$E$5:$G$131,3,FALSE)</f>
        <v>#N/A</v>
      </c>
      <c r="AD67" s="10"/>
      <c r="AE67" s="10"/>
      <c r="AF67" s="10"/>
      <c r="AI67" s="206">
        <v>64</v>
      </c>
      <c r="AJ67" s="10" t="s">
        <v>371</v>
      </c>
      <c r="AK67" s="10" t="s">
        <v>244</v>
      </c>
      <c r="AL67" s="113" t="str">
        <f>VLOOKUP(AK67,Other_tabels!$E$5:$G$225,2,FALSE)</f>
        <v>Livestock_manure_conv</v>
      </c>
      <c r="AM67" s="113" t="str">
        <f>VLOOKUP(AK67,Other_tabels!$E$5:$G$225,3,FALSE)</f>
        <v>Field_application</v>
      </c>
      <c r="AN67" s="10">
        <v>123</v>
      </c>
      <c r="AO67" s="10" t="s">
        <v>33</v>
      </c>
      <c r="AQ67" s="10">
        <v>80</v>
      </c>
      <c r="AR67" s="10" t="s">
        <v>292</v>
      </c>
      <c r="AT67" s="10">
        <v>6.61</v>
      </c>
      <c r="AU67" s="10">
        <v>0.18</v>
      </c>
      <c r="AV67">
        <v>1</v>
      </c>
      <c r="AX67" s="10" t="s">
        <v>1212</v>
      </c>
      <c r="AY67" s="166" t="s">
        <v>522</v>
      </c>
      <c r="AZ67" s="10"/>
      <c r="BA67" s="128"/>
      <c r="BB67" s="126" t="s">
        <v>523</v>
      </c>
      <c r="BC67" s="10"/>
      <c r="BD67" s="128"/>
      <c r="BE67" s="126" t="s">
        <v>522</v>
      </c>
      <c r="BF67" s="10"/>
      <c r="BG67" s="148"/>
      <c r="BH67" s="126" t="s">
        <v>521</v>
      </c>
      <c r="BI67" s="10"/>
      <c r="BJ67" s="128"/>
      <c r="BK67" s="126"/>
      <c r="BL67" s="10"/>
      <c r="BM67" s="128"/>
      <c r="BN67" s="126" t="s">
        <v>267</v>
      </c>
      <c r="BO67" s="10"/>
      <c r="BP67" s="128"/>
      <c r="BQ67" s="129">
        <v>0</v>
      </c>
      <c r="BR67" s="89">
        <v>0</v>
      </c>
      <c r="BS67" s="159">
        <v>0</v>
      </c>
      <c r="BT67" s="129">
        <v>0</v>
      </c>
      <c r="BU67" s="89">
        <v>0</v>
      </c>
      <c r="BV67" s="159">
        <v>0</v>
      </c>
      <c r="BW67" s="160">
        <v>0</v>
      </c>
      <c r="BX67" s="29">
        <v>0</v>
      </c>
      <c r="BY67" s="161">
        <v>0</v>
      </c>
      <c r="BZ67" s="129">
        <v>0</v>
      </c>
      <c r="CA67" s="89">
        <v>0</v>
      </c>
      <c r="CB67" s="159">
        <v>12</v>
      </c>
      <c r="CC67" s="126">
        <v>0</v>
      </c>
      <c r="CD67" s="10">
        <v>0</v>
      </c>
      <c r="CE67" s="128">
        <v>0</v>
      </c>
      <c r="CF67" s="126">
        <v>0</v>
      </c>
      <c r="CG67" s="10">
        <v>0</v>
      </c>
      <c r="CH67" s="128">
        <v>0</v>
      </c>
      <c r="CI67" s="126">
        <v>0</v>
      </c>
      <c r="CJ67" s="10">
        <v>0</v>
      </c>
      <c r="CK67" s="128">
        <v>0</v>
      </c>
      <c r="CL67" s="126">
        <v>0</v>
      </c>
      <c r="CM67" s="10">
        <v>0</v>
      </c>
      <c r="CN67" s="128">
        <v>0</v>
      </c>
      <c r="CO67" s="126">
        <v>0</v>
      </c>
      <c r="CP67" s="10">
        <v>0</v>
      </c>
      <c r="CQ67" s="128">
        <v>0</v>
      </c>
      <c r="CS67" s="179" t="str">
        <f t="shared" si="16"/>
        <v>Heifer_gylle_sengestald_fast_gulv_conv</v>
      </c>
      <c r="CT67" s="85" t="str">
        <f t="shared" si="17"/>
        <v>Cattle_slurry_conv</v>
      </c>
      <c r="CV67" s="126"/>
      <c r="CW67" s="127"/>
      <c r="CX67" s="128"/>
      <c r="CY67" s="126"/>
      <c r="CZ67" s="10"/>
      <c r="DA67" s="128"/>
      <c r="DB67" s="129">
        <v>0</v>
      </c>
      <c r="DC67" s="138">
        <v>0.49</v>
      </c>
      <c r="DD67" s="89">
        <f t="shared" si="15"/>
        <v>1.96</v>
      </c>
      <c r="DE67" s="89">
        <v>2</v>
      </c>
      <c r="DF67" s="128">
        <v>0</v>
      </c>
      <c r="DG67" s="126">
        <v>0</v>
      </c>
      <c r="DH67" s="128">
        <v>0</v>
      </c>
      <c r="DI67" s="126">
        <v>0</v>
      </c>
      <c r="DJ67" s="148">
        <v>0</v>
      </c>
      <c r="DK67" s="10" t="s">
        <v>517</v>
      </c>
      <c r="DL67" s="143"/>
    </row>
    <row r="68" spans="1:116" x14ac:dyDescent="0.3">
      <c r="A68" s="206">
        <f t="shared" si="5"/>
        <v>64</v>
      </c>
      <c r="B68" s="10" t="str">
        <f t="shared" si="13"/>
        <v>For_prod_64</v>
      </c>
      <c r="C68" s="10"/>
      <c r="D68" s="113">
        <f>VLOOKUP(C68,Other_tabels!$E$5:$G$225,2,FALSE)</f>
        <v>0</v>
      </c>
      <c r="E68" s="113">
        <f>VLOOKUP(C68,Other_tabels!$E$5:$G$225,3,FALSE)</f>
        <v>0</v>
      </c>
      <c r="F68" s="10"/>
      <c r="G68" s="10"/>
      <c r="H68" s="79"/>
      <c r="I68" s="38"/>
      <c r="J68" s="29"/>
      <c r="K68" s="39">
        <f t="shared" ref="K68:K103" si="18">O68/6.25</f>
        <v>0</v>
      </c>
      <c r="L68" s="89"/>
      <c r="M68" s="89"/>
      <c r="N68" s="89"/>
      <c r="O68" s="29"/>
      <c r="P68" s="143"/>
      <c r="Q68" s="4"/>
      <c r="Y68" s="4">
        <f t="shared" si="9"/>
        <v>64</v>
      </c>
      <c r="Z68" s="10" t="str">
        <f t="shared" si="8"/>
        <v>For_prod_64</v>
      </c>
      <c r="AA68" s="10"/>
      <c r="AB68" s="113" t="e">
        <f>VLOOKUP(AA68,Other_tabels!$E$5:$G$131,2,FALSE)</f>
        <v>#N/A</v>
      </c>
      <c r="AC68" s="113" t="e">
        <f>VLOOKUP(AA68,Other_tabels!$E$5:$G$131,3,FALSE)</f>
        <v>#N/A</v>
      </c>
      <c r="AD68" s="10"/>
      <c r="AE68" s="10"/>
      <c r="AF68" s="10"/>
      <c r="AI68" s="206">
        <v>65</v>
      </c>
      <c r="AJ68" s="10" t="s">
        <v>372</v>
      </c>
      <c r="AK68" s="10" t="s">
        <v>244</v>
      </c>
      <c r="AL68" s="113" t="str">
        <f>VLOOKUP(AK68,Other_tabels!$E$5:$G$225,2,FALSE)</f>
        <v>Livestock_manure_conv</v>
      </c>
      <c r="AM68" s="113" t="str">
        <f>VLOOKUP(AK68,Other_tabels!$E$5:$G$225,3,FALSE)</f>
        <v>Field_application</v>
      </c>
      <c r="AN68" s="10">
        <v>123</v>
      </c>
      <c r="AO68" s="10" t="s">
        <v>33</v>
      </c>
      <c r="AQ68" s="10">
        <v>80</v>
      </c>
      <c r="AR68" s="10" t="s">
        <v>292</v>
      </c>
      <c r="AT68" s="10">
        <v>6.61</v>
      </c>
      <c r="AU68" s="10">
        <v>0.18</v>
      </c>
      <c r="AV68">
        <v>1</v>
      </c>
      <c r="AX68" s="10" t="s">
        <v>1212</v>
      </c>
      <c r="AY68" s="166" t="s">
        <v>522</v>
      </c>
      <c r="AZ68" s="10"/>
      <c r="BA68" s="128"/>
      <c r="BB68" s="126" t="s">
        <v>523</v>
      </c>
      <c r="BC68" s="10"/>
      <c r="BD68" s="128"/>
      <c r="BE68" s="126" t="s">
        <v>522</v>
      </c>
      <c r="BF68" s="10"/>
      <c r="BG68" s="148"/>
      <c r="BH68" s="126" t="s">
        <v>521</v>
      </c>
      <c r="BI68" s="10"/>
      <c r="BJ68" s="128"/>
      <c r="BK68" s="126"/>
      <c r="BL68" s="10"/>
      <c r="BM68" s="128"/>
      <c r="BN68" s="126" t="s">
        <v>267</v>
      </c>
      <c r="BO68" s="10"/>
      <c r="BP68" s="128"/>
      <c r="BQ68" s="129">
        <v>0</v>
      </c>
      <c r="BR68" s="89">
        <v>0</v>
      </c>
      <c r="BS68" s="159">
        <v>0</v>
      </c>
      <c r="BT68" s="129">
        <v>0</v>
      </c>
      <c r="BU68" s="89">
        <v>0</v>
      </c>
      <c r="BV68" s="159">
        <v>0</v>
      </c>
      <c r="BW68" s="160">
        <v>0</v>
      </c>
      <c r="BX68" s="29">
        <v>0</v>
      </c>
      <c r="BY68" s="161">
        <v>0</v>
      </c>
      <c r="BZ68" s="129">
        <v>0</v>
      </c>
      <c r="CA68" s="89">
        <v>0</v>
      </c>
      <c r="CB68" s="159">
        <v>6.24</v>
      </c>
      <c r="CC68" s="126">
        <v>0</v>
      </c>
      <c r="CD68" s="10">
        <v>0</v>
      </c>
      <c r="CE68" s="128">
        <v>0</v>
      </c>
      <c r="CF68" s="126">
        <v>0</v>
      </c>
      <c r="CG68" s="10">
        <v>0</v>
      </c>
      <c r="CH68" s="128">
        <v>0</v>
      </c>
      <c r="CI68" s="126">
        <v>0</v>
      </c>
      <c r="CJ68" s="10">
        <v>0</v>
      </c>
      <c r="CK68" s="128">
        <v>0</v>
      </c>
      <c r="CL68" s="126">
        <v>0</v>
      </c>
      <c r="CM68" s="10">
        <v>0</v>
      </c>
      <c r="CN68" s="128">
        <v>0</v>
      </c>
      <c r="CO68" s="126">
        <v>0</v>
      </c>
      <c r="CP68" s="10">
        <v>0</v>
      </c>
      <c r="CQ68" s="128">
        <v>0</v>
      </c>
      <c r="CS68" s="179" t="str">
        <f t="shared" si="16"/>
        <v>Heifer_gylle_sengestald_draenet_conv</v>
      </c>
      <c r="CT68" s="85" t="str">
        <f t="shared" si="17"/>
        <v>Cattle_slurry_conv</v>
      </c>
      <c r="CV68" s="126"/>
      <c r="CW68" s="127"/>
      <c r="CX68" s="128"/>
      <c r="CY68" s="126"/>
      <c r="CZ68" s="10"/>
      <c r="DA68" s="128"/>
      <c r="DB68" s="129">
        <v>0</v>
      </c>
      <c r="DC68" s="138">
        <v>0.49</v>
      </c>
      <c r="DD68" s="89">
        <f t="shared" si="15"/>
        <v>1.96</v>
      </c>
      <c r="DE68" s="89">
        <v>2</v>
      </c>
      <c r="DF68" s="128">
        <v>0</v>
      </c>
      <c r="DG68" s="126">
        <v>0</v>
      </c>
      <c r="DH68" s="128">
        <v>0</v>
      </c>
      <c r="DI68" s="126">
        <v>0</v>
      </c>
      <c r="DJ68" s="148">
        <v>0</v>
      </c>
      <c r="DK68" s="10" t="s">
        <v>517</v>
      </c>
      <c r="DL68" s="143"/>
    </row>
    <row r="69" spans="1:116" x14ac:dyDescent="0.3">
      <c r="A69" s="206">
        <f t="shared" si="5"/>
        <v>65</v>
      </c>
      <c r="B69" s="10" t="str">
        <f t="shared" ref="B69:B103" si="19">CONCATENATE("For_prod_",A69)</f>
        <v>For_prod_65</v>
      </c>
      <c r="C69" s="10"/>
      <c r="D69" s="113">
        <f>VLOOKUP(C69,Other_tabels!$E$5:$G$225,2,FALSE)</f>
        <v>0</v>
      </c>
      <c r="E69" s="113">
        <f>VLOOKUP(C69,Other_tabels!$E$5:$G$225,3,FALSE)</f>
        <v>0</v>
      </c>
      <c r="F69" s="10"/>
      <c r="G69" s="10"/>
      <c r="H69" s="79"/>
      <c r="I69" s="38"/>
      <c r="J69" s="29"/>
      <c r="K69" s="39">
        <f t="shared" si="18"/>
        <v>0</v>
      </c>
      <c r="L69" s="89"/>
      <c r="M69" s="89"/>
      <c r="N69" s="89"/>
      <c r="O69" s="29"/>
      <c r="P69" s="143"/>
      <c r="Q69" s="4"/>
      <c r="Y69" s="4">
        <f t="shared" si="9"/>
        <v>65</v>
      </c>
      <c r="Z69" s="10" t="str">
        <f t="shared" si="8"/>
        <v>For_prod_65</v>
      </c>
      <c r="AA69" s="10"/>
      <c r="AB69" s="113" t="e">
        <f>VLOOKUP(AA69,Other_tabels!$E$5:$G$131,2,FALSE)</f>
        <v>#N/A</v>
      </c>
      <c r="AC69" s="113" t="e">
        <f>VLOOKUP(AA69,Other_tabels!$E$5:$G$131,3,FALSE)</f>
        <v>#N/A</v>
      </c>
      <c r="AD69" s="10"/>
      <c r="AE69" s="10"/>
      <c r="AF69" s="10"/>
      <c r="AI69" s="206">
        <v>66</v>
      </c>
      <c r="AJ69" s="10" t="s">
        <v>373</v>
      </c>
      <c r="AK69" s="10" t="s">
        <v>244</v>
      </c>
      <c r="AL69" s="113" t="str">
        <f>VLOOKUP(AK69,Other_tabels!$E$5:$G$225,2,FALSE)</f>
        <v>Livestock_manure_conv</v>
      </c>
      <c r="AM69" s="113" t="str">
        <f>VLOOKUP(AK69,Other_tabels!$E$5:$G$225,3,FALSE)</f>
        <v>Field_application</v>
      </c>
      <c r="AN69" s="10">
        <v>110</v>
      </c>
      <c r="AO69" s="10" t="s">
        <v>33</v>
      </c>
      <c r="AQ69" s="10">
        <v>80</v>
      </c>
      <c r="AR69" s="10" t="s">
        <v>292</v>
      </c>
      <c r="AT69" s="10">
        <v>6.61</v>
      </c>
      <c r="AU69" s="10">
        <v>0.18</v>
      </c>
      <c r="AV69">
        <v>1</v>
      </c>
      <c r="AX69" s="10" t="s">
        <v>1212</v>
      </c>
      <c r="AY69" s="166" t="s">
        <v>522</v>
      </c>
      <c r="AZ69" s="10"/>
      <c r="BA69" s="128"/>
      <c r="BB69" s="126" t="s">
        <v>523</v>
      </c>
      <c r="BC69" s="10"/>
      <c r="BD69" s="128"/>
      <c r="BE69" s="126" t="s">
        <v>522</v>
      </c>
      <c r="BF69" s="10"/>
      <c r="BG69" s="148"/>
      <c r="BH69" s="126" t="s">
        <v>521</v>
      </c>
      <c r="BI69" s="10"/>
      <c r="BJ69" s="128"/>
      <c r="BK69" s="126"/>
      <c r="BL69" s="10"/>
      <c r="BM69" s="128"/>
      <c r="BN69" s="126" t="s">
        <v>267</v>
      </c>
      <c r="BO69" s="10"/>
      <c r="BP69" s="128"/>
      <c r="BQ69" s="129">
        <v>0</v>
      </c>
      <c r="BR69" s="89">
        <v>0</v>
      </c>
      <c r="BS69" s="159">
        <v>0</v>
      </c>
      <c r="BT69" s="129">
        <v>0</v>
      </c>
      <c r="BU69" s="89">
        <v>0</v>
      </c>
      <c r="BV69" s="159">
        <v>0</v>
      </c>
      <c r="BW69" s="160">
        <v>0</v>
      </c>
      <c r="BX69" s="29">
        <v>0</v>
      </c>
      <c r="BY69" s="161">
        <v>0</v>
      </c>
      <c r="BZ69" s="129">
        <v>0</v>
      </c>
      <c r="CA69" s="89">
        <v>0</v>
      </c>
      <c r="CB69" s="159">
        <v>7.2</v>
      </c>
      <c r="CC69" s="126">
        <v>0</v>
      </c>
      <c r="CD69" s="10">
        <v>0</v>
      </c>
      <c r="CE69" s="128">
        <v>0</v>
      </c>
      <c r="CF69" s="126">
        <v>0</v>
      </c>
      <c r="CG69" s="10">
        <v>0</v>
      </c>
      <c r="CH69" s="128">
        <v>0</v>
      </c>
      <c r="CI69" s="126">
        <v>0</v>
      </c>
      <c r="CJ69" s="10">
        <v>0</v>
      </c>
      <c r="CK69" s="128">
        <v>0</v>
      </c>
      <c r="CL69" s="126">
        <v>0</v>
      </c>
      <c r="CM69" s="10">
        <v>0</v>
      </c>
      <c r="CN69" s="128">
        <v>0</v>
      </c>
      <c r="CO69" s="126">
        <v>0</v>
      </c>
      <c r="CP69" s="10">
        <v>0</v>
      </c>
      <c r="CQ69" s="128">
        <v>0</v>
      </c>
      <c r="CS69" s="179" t="str">
        <f t="shared" si="16"/>
        <v>Heifer_gylle_dybstroelse_spalter_linespil_conv</v>
      </c>
      <c r="CT69" s="85" t="str">
        <f t="shared" si="17"/>
        <v>Cattle_slurry_conv</v>
      </c>
      <c r="CV69" s="126"/>
      <c r="CW69" s="127"/>
      <c r="CX69" s="128"/>
      <c r="CY69" s="126"/>
      <c r="CZ69" s="10"/>
      <c r="DA69" s="128"/>
      <c r="DB69" s="129">
        <v>0</v>
      </c>
      <c r="DC69" s="138">
        <v>0.49</v>
      </c>
      <c r="DD69" s="89">
        <f t="shared" si="15"/>
        <v>1.96</v>
      </c>
      <c r="DE69" s="89">
        <v>2</v>
      </c>
      <c r="DF69" s="128">
        <v>0</v>
      </c>
      <c r="DG69" s="126">
        <v>0</v>
      </c>
      <c r="DH69" s="128">
        <v>0</v>
      </c>
      <c r="DI69" s="126">
        <v>0</v>
      </c>
      <c r="DJ69" s="148">
        <v>0</v>
      </c>
      <c r="DK69" s="10" t="s">
        <v>517</v>
      </c>
      <c r="DL69" s="143"/>
    </row>
    <row r="70" spans="1:116" x14ac:dyDescent="0.3">
      <c r="A70" s="206">
        <f t="shared" si="5"/>
        <v>66</v>
      </c>
      <c r="B70" s="10" t="str">
        <f t="shared" si="19"/>
        <v>For_prod_66</v>
      </c>
      <c r="C70" s="10"/>
      <c r="D70" s="113">
        <f>VLOOKUP(C70,Other_tabels!$E$5:$G$225,2,FALSE)</f>
        <v>0</v>
      </c>
      <c r="E70" s="113">
        <f>VLOOKUP(C70,Other_tabels!$E$5:$G$225,3,FALSE)</f>
        <v>0</v>
      </c>
      <c r="F70" s="10"/>
      <c r="G70" s="10"/>
      <c r="H70" s="79"/>
      <c r="I70" s="38"/>
      <c r="J70" s="29"/>
      <c r="K70" s="39">
        <f t="shared" si="18"/>
        <v>0</v>
      </c>
      <c r="L70" s="89"/>
      <c r="M70" s="89"/>
      <c r="N70" s="89"/>
      <c r="O70" s="29"/>
      <c r="P70" s="143"/>
      <c r="Q70" s="4"/>
      <c r="Y70" s="4">
        <f t="shared" si="9"/>
        <v>66</v>
      </c>
      <c r="Z70" s="10" t="str">
        <f t="shared" si="8"/>
        <v>For_prod_66</v>
      </c>
      <c r="AA70" s="10"/>
      <c r="AB70" s="113" t="e">
        <f>VLOOKUP(AA70,Other_tabels!$E$5:$G$131,2,FALSE)</f>
        <v>#N/A</v>
      </c>
      <c r="AC70" s="113" t="e">
        <f>VLOOKUP(AA70,Other_tabels!$E$5:$G$131,3,FALSE)</f>
        <v>#N/A</v>
      </c>
      <c r="AD70" s="10"/>
      <c r="AE70" s="10"/>
      <c r="AF70" s="10"/>
      <c r="AI70" s="206">
        <v>67</v>
      </c>
      <c r="AJ70" s="10" t="s">
        <v>374</v>
      </c>
      <c r="AK70" s="10" t="s">
        <v>244</v>
      </c>
      <c r="AL70" s="113" t="str">
        <f>VLOOKUP(AK70,Other_tabels!$E$5:$G$225,2,FALSE)</f>
        <v>Livestock_manure_conv</v>
      </c>
      <c r="AM70" s="113" t="str">
        <f>VLOOKUP(AK70,Other_tabels!$E$5:$G$225,3,FALSE)</f>
        <v>Field_application</v>
      </c>
      <c r="AN70" s="10">
        <v>110</v>
      </c>
      <c r="AO70" s="10" t="s">
        <v>33</v>
      </c>
      <c r="AQ70" s="10">
        <v>80</v>
      </c>
      <c r="AR70" s="10" t="s">
        <v>292</v>
      </c>
      <c r="AT70" s="10">
        <v>6.61</v>
      </c>
      <c r="AU70" s="10">
        <v>0.18</v>
      </c>
      <c r="AV70">
        <v>1</v>
      </c>
      <c r="AX70" s="10" t="s">
        <v>1212</v>
      </c>
      <c r="AY70" s="166" t="s">
        <v>522</v>
      </c>
      <c r="AZ70" s="10"/>
      <c r="BA70" s="128"/>
      <c r="BB70" s="126" t="s">
        <v>523</v>
      </c>
      <c r="BC70" s="10"/>
      <c r="BD70" s="128"/>
      <c r="BE70" s="126" t="s">
        <v>522</v>
      </c>
      <c r="BF70" s="10"/>
      <c r="BG70" s="148"/>
      <c r="BH70" s="126" t="s">
        <v>521</v>
      </c>
      <c r="BI70" s="10"/>
      <c r="BJ70" s="128"/>
      <c r="BK70" s="126"/>
      <c r="BL70" s="10"/>
      <c r="BM70" s="128"/>
      <c r="BN70" s="126" t="s">
        <v>267</v>
      </c>
      <c r="BO70" s="10"/>
      <c r="BP70" s="128"/>
      <c r="BQ70" s="129">
        <v>0</v>
      </c>
      <c r="BR70" s="89">
        <v>0</v>
      </c>
      <c r="BS70" s="159">
        <v>0</v>
      </c>
      <c r="BT70" s="129">
        <v>0</v>
      </c>
      <c r="BU70" s="89">
        <v>0</v>
      </c>
      <c r="BV70" s="159">
        <v>0</v>
      </c>
      <c r="BW70" s="160">
        <v>0</v>
      </c>
      <c r="BX70" s="29">
        <v>0</v>
      </c>
      <c r="BY70" s="161">
        <v>0</v>
      </c>
      <c r="BZ70" s="129">
        <v>0</v>
      </c>
      <c r="CA70" s="89">
        <v>0</v>
      </c>
      <c r="CB70" s="159">
        <v>8.1</v>
      </c>
      <c r="CC70" s="126">
        <v>0</v>
      </c>
      <c r="CD70" s="10">
        <v>0</v>
      </c>
      <c r="CE70" s="128">
        <v>0</v>
      </c>
      <c r="CF70" s="126">
        <v>0</v>
      </c>
      <c r="CG70" s="10">
        <v>0</v>
      </c>
      <c r="CH70" s="128">
        <v>0</v>
      </c>
      <c r="CI70" s="126">
        <v>0</v>
      </c>
      <c r="CJ70" s="10">
        <v>0</v>
      </c>
      <c r="CK70" s="128">
        <v>0</v>
      </c>
      <c r="CL70" s="126">
        <v>0</v>
      </c>
      <c r="CM70" s="10">
        <v>0</v>
      </c>
      <c r="CN70" s="128">
        <v>0</v>
      </c>
      <c r="CO70" s="126">
        <v>0</v>
      </c>
      <c r="CP70" s="10">
        <v>0</v>
      </c>
      <c r="CQ70" s="128">
        <v>0</v>
      </c>
      <c r="CS70" s="179" t="str">
        <f t="shared" si="16"/>
        <v>Heifer_gylle_dybstroelse_spalter_ring_bag_conv</v>
      </c>
      <c r="CT70" s="85" t="str">
        <f t="shared" si="17"/>
        <v>Cattle_slurry_conv</v>
      </c>
      <c r="CV70" s="126"/>
      <c r="CW70" s="127"/>
      <c r="CX70" s="128"/>
      <c r="CY70" s="126"/>
      <c r="CZ70" s="10"/>
      <c r="DA70" s="128"/>
      <c r="DB70" s="129">
        <v>0</v>
      </c>
      <c r="DC70" s="138">
        <v>0.49</v>
      </c>
      <c r="DD70" s="89">
        <f t="shared" si="15"/>
        <v>1.96</v>
      </c>
      <c r="DE70" s="89">
        <v>2</v>
      </c>
      <c r="DF70" s="128">
        <v>0</v>
      </c>
      <c r="DG70" s="126">
        <v>0</v>
      </c>
      <c r="DH70" s="128">
        <v>0</v>
      </c>
      <c r="DI70" s="126">
        <v>0</v>
      </c>
      <c r="DJ70" s="148">
        <v>0</v>
      </c>
      <c r="DK70" s="10" t="s">
        <v>517</v>
      </c>
      <c r="DL70" s="143"/>
    </row>
    <row r="71" spans="1:116" x14ac:dyDescent="0.3">
      <c r="A71" s="206">
        <f t="shared" ref="A71:A103" si="20">+A70+1</f>
        <v>67</v>
      </c>
      <c r="B71" s="10" t="str">
        <f t="shared" si="19"/>
        <v>For_prod_67</v>
      </c>
      <c r="C71" s="10"/>
      <c r="D71" s="113">
        <f>VLOOKUP(C71,Other_tabels!$E$5:$G$225,2,FALSE)</f>
        <v>0</v>
      </c>
      <c r="E71" s="113">
        <f>VLOOKUP(C71,Other_tabels!$E$5:$G$225,3,FALSE)</f>
        <v>0</v>
      </c>
      <c r="F71" s="10"/>
      <c r="G71" s="10"/>
      <c r="H71" s="79"/>
      <c r="I71" s="38"/>
      <c r="J71" s="29"/>
      <c r="K71" s="39">
        <f t="shared" si="18"/>
        <v>0</v>
      </c>
      <c r="L71" s="89"/>
      <c r="M71" s="89"/>
      <c r="N71" s="89"/>
      <c r="O71" s="29"/>
      <c r="P71" s="143"/>
      <c r="Q71" s="4"/>
      <c r="Y71" s="4">
        <f t="shared" si="9"/>
        <v>67</v>
      </c>
      <c r="Z71" s="10" t="str">
        <f t="shared" si="8"/>
        <v>For_prod_67</v>
      </c>
      <c r="AA71" s="10"/>
      <c r="AB71" s="113" t="e">
        <f>VLOOKUP(AA71,Other_tabels!$E$5:$G$131,2,FALSE)</f>
        <v>#N/A</v>
      </c>
      <c r="AC71" s="113" t="e">
        <f>VLOOKUP(AA71,Other_tabels!$E$5:$G$131,3,FALSE)</f>
        <v>#N/A</v>
      </c>
      <c r="AD71" s="10"/>
      <c r="AE71" s="10"/>
      <c r="AF71" s="10"/>
      <c r="AI71" s="206">
        <v>68</v>
      </c>
      <c r="AJ71" s="10" t="s">
        <v>375</v>
      </c>
      <c r="AK71" s="10" t="s">
        <v>244</v>
      </c>
      <c r="AL71" s="113" t="str">
        <f>VLOOKUP(AK71,Other_tabels!$E$5:$G$225,2,FALSE)</f>
        <v>Livestock_manure_conv</v>
      </c>
      <c r="AM71" s="113" t="str">
        <f>VLOOKUP(AK71,Other_tabels!$E$5:$G$225,3,FALSE)</f>
        <v>Field_application</v>
      </c>
      <c r="AN71" s="10">
        <v>100</v>
      </c>
      <c r="AO71" s="10" t="s">
        <v>33</v>
      </c>
      <c r="AQ71" s="10">
        <v>80</v>
      </c>
      <c r="AR71" s="10" t="s">
        <v>293</v>
      </c>
      <c r="AT71" s="10">
        <v>6.61</v>
      </c>
      <c r="AU71" s="10">
        <v>0.18</v>
      </c>
      <c r="AV71">
        <v>1</v>
      </c>
      <c r="AX71" s="10" t="s">
        <v>1212</v>
      </c>
      <c r="AY71" s="166" t="s">
        <v>522</v>
      </c>
      <c r="AZ71" s="10"/>
      <c r="BA71" s="128"/>
      <c r="BB71" s="126" t="s">
        <v>523</v>
      </c>
      <c r="BC71" s="10"/>
      <c r="BD71" s="128"/>
      <c r="BE71" s="126" t="s">
        <v>522</v>
      </c>
      <c r="BF71" s="10"/>
      <c r="BG71" s="148"/>
      <c r="BH71" s="126" t="s">
        <v>521</v>
      </c>
      <c r="BI71" s="10"/>
      <c r="BJ71" s="128"/>
      <c r="BK71" s="126"/>
      <c r="BL71" s="10"/>
      <c r="BM71" s="128"/>
      <c r="BN71" s="126" t="s">
        <v>267</v>
      </c>
      <c r="BO71" s="10"/>
      <c r="BP71" s="128"/>
      <c r="BQ71" s="129">
        <v>0</v>
      </c>
      <c r="BR71" s="89">
        <v>0</v>
      </c>
      <c r="BS71" s="159">
        <v>0</v>
      </c>
      <c r="BT71" s="129">
        <v>0</v>
      </c>
      <c r="BU71" s="89">
        <v>0</v>
      </c>
      <c r="BV71" s="159">
        <v>0</v>
      </c>
      <c r="BW71" s="160">
        <v>0</v>
      </c>
      <c r="BX71" s="29">
        <v>0</v>
      </c>
      <c r="BY71" s="161">
        <v>0</v>
      </c>
      <c r="BZ71" s="129">
        <v>0</v>
      </c>
      <c r="CA71" s="89">
        <v>0</v>
      </c>
      <c r="CB71" s="159">
        <v>9.6</v>
      </c>
      <c r="CC71" s="126">
        <v>0</v>
      </c>
      <c r="CD71" s="10">
        <v>0</v>
      </c>
      <c r="CE71" s="128">
        <v>0</v>
      </c>
      <c r="CF71" s="126">
        <v>0</v>
      </c>
      <c r="CG71" s="10">
        <v>0</v>
      </c>
      <c r="CH71" s="128">
        <v>0</v>
      </c>
      <c r="CI71" s="126">
        <v>0</v>
      </c>
      <c r="CJ71" s="10">
        <v>0</v>
      </c>
      <c r="CK71" s="128">
        <v>0</v>
      </c>
      <c r="CL71" s="126">
        <v>0</v>
      </c>
      <c r="CM71" s="10">
        <v>0</v>
      </c>
      <c r="CN71" s="128">
        <v>0</v>
      </c>
      <c r="CO71" s="126">
        <v>0</v>
      </c>
      <c r="CP71" s="10">
        <v>0</v>
      </c>
      <c r="CQ71" s="128">
        <v>0</v>
      </c>
      <c r="CS71" s="179" t="str">
        <f t="shared" si="16"/>
        <v>Heifer_gylle_spaltestald_conv</v>
      </c>
      <c r="CT71" s="85" t="str">
        <f t="shared" si="17"/>
        <v>Cattle_slurry_conv</v>
      </c>
      <c r="CV71" s="126"/>
      <c r="CW71" s="127"/>
      <c r="CX71" s="128"/>
      <c r="CY71" s="126"/>
      <c r="CZ71" s="10"/>
      <c r="DA71" s="128"/>
      <c r="DB71" s="129">
        <v>0</v>
      </c>
      <c r="DC71" s="138">
        <v>0.49</v>
      </c>
      <c r="DD71" s="89">
        <f t="shared" si="15"/>
        <v>1.96</v>
      </c>
      <c r="DE71" s="89">
        <v>2</v>
      </c>
      <c r="DF71" s="128">
        <v>0</v>
      </c>
      <c r="DG71" s="126">
        <v>0</v>
      </c>
      <c r="DH71" s="128">
        <v>0</v>
      </c>
      <c r="DI71" s="126">
        <v>0</v>
      </c>
      <c r="DJ71" s="148">
        <v>0</v>
      </c>
      <c r="DK71" s="10" t="s">
        <v>517</v>
      </c>
      <c r="DL71" s="143"/>
    </row>
    <row r="72" spans="1:116" x14ac:dyDescent="0.3">
      <c r="A72" s="206">
        <f t="shared" si="20"/>
        <v>68</v>
      </c>
      <c r="B72" s="10" t="str">
        <f t="shared" si="19"/>
        <v>For_prod_68</v>
      </c>
      <c r="C72" s="10"/>
      <c r="D72" s="113">
        <f>VLOOKUP(C72,Other_tabels!$E$5:$G$225,2,FALSE)</f>
        <v>0</v>
      </c>
      <c r="E72" s="113">
        <f>VLOOKUP(C72,Other_tabels!$E$5:$G$225,3,FALSE)</f>
        <v>0</v>
      </c>
      <c r="F72" s="10"/>
      <c r="G72" s="10"/>
      <c r="H72" s="79"/>
      <c r="I72" s="38"/>
      <c r="J72" s="29"/>
      <c r="K72" s="39">
        <f t="shared" si="18"/>
        <v>0</v>
      </c>
      <c r="L72" s="89"/>
      <c r="M72" s="89"/>
      <c r="N72" s="89"/>
      <c r="O72" s="29"/>
      <c r="P72" s="143"/>
      <c r="Q72" s="4"/>
      <c r="Y72" s="4">
        <f t="shared" si="9"/>
        <v>68</v>
      </c>
      <c r="Z72" s="10" t="str">
        <f t="shared" si="8"/>
        <v>For_prod_68</v>
      </c>
      <c r="AA72" s="10"/>
      <c r="AB72" s="113" t="e">
        <f>VLOOKUP(AA72,Other_tabels!$E$5:$G$131,2,FALSE)</f>
        <v>#N/A</v>
      </c>
      <c r="AC72" s="113" t="e">
        <f>VLOOKUP(AA72,Other_tabels!$E$5:$G$131,3,FALSE)</f>
        <v>#N/A</v>
      </c>
      <c r="AD72" s="10"/>
      <c r="AE72" s="10"/>
      <c r="AF72" s="10"/>
      <c r="AI72" s="206">
        <v>69</v>
      </c>
      <c r="AJ72" s="10" t="s">
        <v>376</v>
      </c>
      <c r="AK72" s="10" t="s">
        <v>347</v>
      </c>
      <c r="AL72" s="113" t="str">
        <f>VLOOKUP(AK72,Other_tabels!$E$5:$G$225,2,FALSE)</f>
        <v>Livestock_manure_org</v>
      </c>
      <c r="AM72" s="113" t="str">
        <f>VLOOKUP(AK72,Other_tabels!$E$5:$G$225,3,FALSE)</f>
        <v>Field_application</v>
      </c>
      <c r="AN72" s="10">
        <v>123</v>
      </c>
      <c r="AO72" s="10" t="s">
        <v>33</v>
      </c>
      <c r="AQ72" s="10">
        <v>80</v>
      </c>
      <c r="AR72" s="10" t="s">
        <v>292</v>
      </c>
      <c r="AT72" s="10">
        <v>6.61</v>
      </c>
      <c r="AU72" s="10">
        <v>0.18</v>
      </c>
      <c r="AV72">
        <v>1</v>
      </c>
      <c r="AX72" s="10" t="s">
        <v>1212</v>
      </c>
      <c r="AY72" s="166" t="s">
        <v>522</v>
      </c>
      <c r="AZ72" s="10"/>
      <c r="BA72" s="128"/>
      <c r="BB72" s="126" t="s">
        <v>523</v>
      </c>
      <c r="BC72" s="10"/>
      <c r="BD72" s="128"/>
      <c r="BE72" s="126" t="s">
        <v>522</v>
      </c>
      <c r="BF72" s="10"/>
      <c r="BG72" s="148"/>
      <c r="BH72" s="126" t="s">
        <v>521</v>
      </c>
      <c r="BI72" s="10"/>
      <c r="BJ72" s="128"/>
      <c r="BK72" s="126"/>
      <c r="BL72" s="10"/>
      <c r="BM72" s="128"/>
      <c r="BN72" s="126" t="s">
        <v>267</v>
      </c>
      <c r="BO72" s="10"/>
      <c r="BP72" s="128"/>
      <c r="BQ72" s="129">
        <v>0</v>
      </c>
      <c r="BR72" s="89">
        <v>0</v>
      </c>
      <c r="BS72" s="159">
        <v>0</v>
      </c>
      <c r="BT72" s="129">
        <v>0</v>
      </c>
      <c r="BU72" s="89">
        <v>0</v>
      </c>
      <c r="BV72" s="159">
        <v>0</v>
      </c>
      <c r="BW72" s="160">
        <v>0</v>
      </c>
      <c r="BX72" s="29">
        <v>0</v>
      </c>
      <c r="BY72" s="161">
        <v>0</v>
      </c>
      <c r="BZ72" s="129">
        <v>0</v>
      </c>
      <c r="CA72" s="89">
        <v>0</v>
      </c>
      <c r="CB72" s="159">
        <v>3.6</v>
      </c>
      <c r="CC72" s="126">
        <v>0</v>
      </c>
      <c r="CD72" s="10">
        <v>0</v>
      </c>
      <c r="CE72" s="128">
        <v>0</v>
      </c>
      <c r="CF72" s="126">
        <v>0</v>
      </c>
      <c r="CG72" s="10">
        <v>0</v>
      </c>
      <c r="CH72" s="128">
        <v>0</v>
      </c>
      <c r="CI72" s="126">
        <v>0</v>
      </c>
      <c r="CJ72" s="10">
        <v>0</v>
      </c>
      <c r="CK72" s="128">
        <v>0</v>
      </c>
      <c r="CL72" s="126">
        <v>0</v>
      </c>
      <c r="CM72" s="10">
        <v>0</v>
      </c>
      <c r="CN72" s="128">
        <v>0</v>
      </c>
      <c r="CO72" s="126">
        <v>0</v>
      </c>
      <c r="CP72" s="10">
        <v>0</v>
      </c>
      <c r="CQ72" s="128">
        <v>0</v>
      </c>
      <c r="CS72" s="179" t="str">
        <f t="shared" si="16"/>
        <v>Heifer_gylle_bindestald_org</v>
      </c>
      <c r="CT72" s="85" t="str">
        <f t="shared" si="17"/>
        <v>Cattle_slurry_org</v>
      </c>
      <c r="CV72" s="126"/>
      <c r="CW72" s="127"/>
      <c r="CX72" s="128"/>
      <c r="CY72" s="126"/>
      <c r="CZ72" s="10"/>
      <c r="DA72" s="128"/>
      <c r="DB72" s="129">
        <v>0</v>
      </c>
      <c r="DC72" s="138">
        <v>0.49</v>
      </c>
      <c r="DD72" s="89">
        <f t="shared" si="15"/>
        <v>1.96</v>
      </c>
      <c r="DE72" s="89">
        <v>2</v>
      </c>
      <c r="DF72" s="128">
        <v>0</v>
      </c>
      <c r="DG72" s="126">
        <v>0</v>
      </c>
      <c r="DH72" s="128">
        <v>0</v>
      </c>
      <c r="DI72" s="126">
        <v>0</v>
      </c>
      <c r="DJ72" s="148">
        <v>0</v>
      </c>
      <c r="DK72" s="10" t="s">
        <v>517</v>
      </c>
      <c r="DL72" s="143"/>
    </row>
    <row r="73" spans="1:116" x14ac:dyDescent="0.3">
      <c r="A73" s="206">
        <f t="shared" si="20"/>
        <v>69</v>
      </c>
      <c r="B73" s="10" t="str">
        <f t="shared" si="19"/>
        <v>For_prod_69</v>
      </c>
      <c r="C73" s="10"/>
      <c r="D73" s="113">
        <f>VLOOKUP(C73,Other_tabels!$E$5:$G$225,2,FALSE)</f>
        <v>0</v>
      </c>
      <c r="E73" s="113">
        <f>VLOOKUP(C73,Other_tabels!$E$5:$G$225,3,FALSE)</f>
        <v>0</v>
      </c>
      <c r="F73" s="10"/>
      <c r="G73" s="10"/>
      <c r="H73" s="79"/>
      <c r="I73" s="38"/>
      <c r="J73" s="29"/>
      <c r="K73" s="39">
        <f t="shared" si="18"/>
        <v>0</v>
      </c>
      <c r="L73" s="89"/>
      <c r="M73" s="89"/>
      <c r="N73" s="89"/>
      <c r="O73" s="29"/>
      <c r="P73" s="143"/>
      <c r="Q73" s="4"/>
      <c r="Y73" s="4">
        <f t="shared" si="9"/>
        <v>69</v>
      </c>
      <c r="Z73" s="10" t="str">
        <f t="shared" si="8"/>
        <v>For_prod_69</v>
      </c>
      <c r="AA73" s="10"/>
      <c r="AB73" s="113" t="e">
        <f>VLOOKUP(AA73,Other_tabels!$E$5:$G$131,2,FALSE)</f>
        <v>#N/A</v>
      </c>
      <c r="AC73" s="113" t="e">
        <f>VLOOKUP(AA73,Other_tabels!$E$5:$G$131,3,FALSE)</f>
        <v>#N/A</v>
      </c>
      <c r="AD73" s="10"/>
      <c r="AE73" s="10"/>
      <c r="AF73" s="10"/>
      <c r="AI73" s="206">
        <v>70</v>
      </c>
      <c r="AJ73" s="10" t="s">
        <v>377</v>
      </c>
      <c r="AK73" s="10" t="s">
        <v>348</v>
      </c>
      <c r="AL73" s="113" t="str">
        <f>VLOOKUP(AK73,Other_tabels!$E$5:$G$225,2,FALSE)</f>
        <v>Livestock_manure_org</v>
      </c>
      <c r="AM73" s="113" t="str">
        <f>VLOOKUP(AK73,Other_tabels!$E$5:$G$225,3,FALSE)</f>
        <v>Field_application</v>
      </c>
      <c r="AN73" s="10">
        <v>182</v>
      </c>
      <c r="AO73" s="10" t="s">
        <v>33</v>
      </c>
      <c r="AQ73" s="10">
        <v>80</v>
      </c>
      <c r="AR73" s="10" t="s">
        <v>292</v>
      </c>
      <c r="AT73" s="10">
        <v>2</v>
      </c>
      <c r="AU73" s="10">
        <v>0.18</v>
      </c>
      <c r="AV73">
        <v>2</v>
      </c>
      <c r="AX73" s="10" t="s">
        <v>1212</v>
      </c>
      <c r="AY73" s="166" t="s">
        <v>522</v>
      </c>
      <c r="AZ73" s="10"/>
      <c r="BA73" s="128">
        <v>8.1</v>
      </c>
      <c r="BB73" s="126" t="s">
        <v>523</v>
      </c>
      <c r="BC73" s="10"/>
      <c r="BD73" s="128">
        <v>8.1</v>
      </c>
      <c r="BE73" s="126" t="s">
        <v>522</v>
      </c>
      <c r="BF73" s="10"/>
      <c r="BG73" s="148">
        <v>8.1</v>
      </c>
      <c r="BH73" s="126" t="s">
        <v>521</v>
      </c>
      <c r="BI73" s="10"/>
      <c r="BJ73" s="128">
        <v>8.1</v>
      </c>
      <c r="BK73" s="126"/>
      <c r="BL73" s="10"/>
      <c r="BM73" s="128"/>
      <c r="BN73" s="126" t="s">
        <v>267</v>
      </c>
      <c r="BO73" s="10"/>
      <c r="BP73" s="128"/>
      <c r="BQ73" s="129">
        <v>0</v>
      </c>
      <c r="BR73" s="89">
        <v>0</v>
      </c>
      <c r="BS73" s="159">
        <v>0</v>
      </c>
      <c r="BT73" s="129">
        <v>0</v>
      </c>
      <c r="BU73" s="89">
        <v>0</v>
      </c>
      <c r="BV73" s="159">
        <v>0</v>
      </c>
      <c r="BW73" s="160">
        <v>0</v>
      </c>
      <c r="BX73" s="29">
        <v>0</v>
      </c>
      <c r="BY73" s="161">
        <v>0</v>
      </c>
      <c r="BZ73" s="129">
        <v>0</v>
      </c>
      <c r="CA73" s="89">
        <v>0</v>
      </c>
      <c r="CB73" s="159">
        <v>0</v>
      </c>
      <c r="CC73" s="126">
        <v>0</v>
      </c>
      <c r="CD73" s="10">
        <v>0</v>
      </c>
      <c r="CE73" s="128">
        <v>0</v>
      </c>
      <c r="CF73" s="126">
        <v>0</v>
      </c>
      <c r="CG73" s="10">
        <v>0</v>
      </c>
      <c r="CH73" s="128">
        <v>0</v>
      </c>
      <c r="CI73" s="126">
        <v>0</v>
      </c>
      <c r="CJ73" s="10">
        <v>0</v>
      </c>
      <c r="CK73" s="128">
        <v>0</v>
      </c>
      <c r="CL73" s="126">
        <v>0</v>
      </c>
      <c r="CM73" s="10">
        <v>0</v>
      </c>
      <c r="CN73" s="128">
        <v>0</v>
      </c>
      <c r="CO73" s="126">
        <v>0</v>
      </c>
      <c r="CP73" s="10">
        <v>0</v>
      </c>
      <c r="CQ73" s="128">
        <v>0</v>
      </c>
      <c r="CS73" s="179" t="str">
        <f t="shared" si="16"/>
        <v>Heifer_fast_moeg_org</v>
      </c>
      <c r="CT73" s="85" t="str">
        <f t="shared" si="17"/>
        <v>Cattle_solid_manure_org</v>
      </c>
      <c r="CV73" s="126">
        <v>3</v>
      </c>
      <c r="CW73" s="127">
        <v>3</v>
      </c>
      <c r="CX73" s="128">
        <v>3</v>
      </c>
      <c r="CY73" s="126">
        <v>3</v>
      </c>
      <c r="CZ73" s="10"/>
      <c r="DA73" s="128"/>
      <c r="DB73" s="129">
        <v>0</v>
      </c>
      <c r="DC73" s="138">
        <v>0.5</v>
      </c>
      <c r="DD73" s="89">
        <f t="shared" si="15"/>
        <v>2</v>
      </c>
      <c r="DE73" s="89">
        <v>4</v>
      </c>
      <c r="DF73" s="128">
        <v>5</v>
      </c>
      <c r="DG73" s="126">
        <v>0</v>
      </c>
      <c r="DH73" s="128">
        <v>2.5</v>
      </c>
      <c r="DI73" s="126">
        <v>0</v>
      </c>
      <c r="DJ73" s="148">
        <v>20</v>
      </c>
      <c r="DK73" s="10" t="s">
        <v>517</v>
      </c>
      <c r="DL73" s="143"/>
    </row>
    <row r="74" spans="1:116" x14ac:dyDescent="0.3">
      <c r="A74" s="206">
        <f t="shared" si="20"/>
        <v>70</v>
      </c>
      <c r="B74" s="10" t="str">
        <f t="shared" si="19"/>
        <v>For_prod_70</v>
      </c>
      <c r="C74" s="10"/>
      <c r="D74" s="113">
        <f>VLOOKUP(C74,Other_tabels!$E$5:$G$225,2,FALSE)</f>
        <v>0</v>
      </c>
      <c r="E74" s="113">
        <f>VLOOKUP(C74,Other_tabels!$E$5:$G$225,3,FALSE)</f>
        <v>0</v>
      </c>
      <c r="F74" s="10"/>
      <c r="G74" s="10"/>
      <c r="H74" s="79"/>
      <c r="I74" s="38"/>
      <c r="J74" s="29"/>
      <c r="K74" s="39">
        <f t="shared" si="18"/>
        <v>0</v>
      </c>
      <c r="L74" s="89"/>
      <c r="M74" s="89"/>
      <c r="N74" s="89"/>
      <c r="O74" s="29"/>
      <c r="P74" s="143"/>
      <c r="Q74" s="4"/>
      <c r="Y74" s="4">
        <f t="shared" si="9"/>
        <v>70</v>
      </c>
      <c r="Z74" s="10" t="str">
        <f t="shared" si="8"/>
        <v>For_prod_70</v>
      </c>
      <c r="AA74" s="10"/>
      <c r="AB74" s="113" t="e">
        <f>VLOOKUP(AA74,Other_tabels!$E$5:$G$131,2,FALSE)</f>
        <v>#N/A</v>
      </c>
      <c r="AC74" s="113" t="e">
        <f>VLOOKUP(AA74,Other_tabels!$E$5:$G$131,3,FALSE)</f>
        <v>#N/A</v>
      </c>
      <c r="AD74" s="10"/>
      <c r="AE74" s="10"/>
      <c r="AF74" s="10"/>
      <c r="AI74" s="206">
        <v>71</v>
      </c>
      <c r="AJ74" s="10" t="s">
        <v>378</v>
      </c>
      <c r="AK74" s="10" t="s">
        <v>349</v>
      </c>
      <c r="AL74" s="113" t="str">
        <f>VLOOKUP(AK74,Other_tabels!$E$5:$G$225,2,FALSE)</f>
        <v>Livestock_manure_org</v>
      </c>
      <c r="AM74" s="113" t="str">
        <f>VLOOKUP(AK74,Other_tabels!$E$5:$G$225,3,FALSE)</f>
        <v>Field_application</v>
      </c>
      <c r="AN74" s="10">
        <v>34</v>
      </c>
      <c r="AO74" s="10" t="s">
        <v>33</v>
      </c>
      <c r="AQ74" s="10">
        <v>80</v>
      </c>
      <c r="AR74" s="10" t="s">
        <v>292</v>
      </c>
      <c r="AT74" s="10">
        <v>6.61</v>
      </c>
      <c r="AU74" s="10">
        <v>0.18</v>
      </c>
      <c r="AV74">
        <v>1</v>
      </c>
      <c r="AX74" s="10" t="s">
        <v>1212</v>
      </c>
      <c r="AY74" s="166" t="s">
        <v>522</v>
      </c>
      <c r="AZ74" s="10"/>
      <c r="BA74" s="128"/>
      <c r="BB74" s="126" t="s">
        <v>523</v>
      </c>
      <c r="BC74" s="10"/>
      <c r="BD74" s="128"/>
      <c r="BE74" s="126" t="s">
        <v>522</v>
      </c>
      <c r="BF74" s="10"/>
      <c r="BG74" s="148"/>
      <c r="BH74" s="126" t="s">
        <v>521</v>
      </c>
      <c r="BI74" s="10"/>
      <c r="BJ74" s="128"/>
      <c r="BK74" s="126"/>
      <c r="BL74" s="10"/>
      <c r="BM74" s="128"/>
      <c r="BN74" s="126" t="s">
        <v>267</v>
      </c>
      <c r="BO74" s="10"/>
      <c r="BP74" s="128"/>
      <c r="BQ74" s="129">
        <v>0</v>
      </c>
      <c r="BR74" s="89">
        <v>0</v>
      </c>
      <c r="BS74" s="159">
        <v>0</v>
      </c>
      <c r="BT74" s="129">
        <v>0</v>
      </c>
      <c r="BU74" s="89">
        <v>0</v>
      </c>
      <c r="BV74" s="159">
        <v>0</v>
      </c>
      <c r="BW74" s="160">
        <v>0</v>
      </c>
      <c r="BX74" s="29">
        <v>0</v>
      </c>
      <c r="BY74" s="161">
        <v>0</v>
      </c>
      <c r="BZ74" s="129">
        <v>0</v>
      </c>
      <c r="CA74" s="89">
        <v>0</v>
      </c>
      <c r="CB74" s="159">
        <v>5.4</v>
      </c>
      <c r="CC74" s="126">
        <v>0</v>
      </c>
      <c r="CD74" s="10">
        <v>0</v>
      </c>
      <c r="CE74" s="128">
        <v>0</v>
      </c>
      <c r="CF74" s="126">
        <v>0</v>
      </c>
      <c r="CG74" s="10">
        <v>0</v>
      </c>
      <c r="CH74" s="128">
        <v>0</v>
      </c>
      <c r="CI74" s="126">
        <v>0</v>
      </c>
      <c r="CJ74" s="10">
        <v>0</v>
      </c>
      <c r="CK74" s="128">
        <v>0</v>
      </c>
      <c r="CL74" s="126">
        <v>0</v>
      </c>
      <c r="CM74" s="10">
        <v>0</v>
      </c>
      <c r="CN74" s="128">
        <v>0</v>
      </c>
      <c r="CO74" s="126">
        <v>0</v>
      </c>
      <c r="CP74" s="10">
        <v>0</v>
      </c>
      <c r="CQ74" s="128">
        <v>0</v>
      </c>
      <c r="CS74" s="179" t="str">
        <f t="shared" si="16"/>
        <v>Heifer_ajle_org</v>
      </c>
      <c r="CT74" s="85" t="str">
        <f t="shared" si="17"/>
        <v>Cattle_ajle_org</v>
      </c>
      <c r="CV74" s="126"/>
      <c r="CW74" s="127"/>
      <c r="CX74" s="128"/>
      <c r="CY74" s="126"/>
      <c r="CZ74" s="10"/>
      <c r="DA74" s="128"/>
      <c r="DB74" s="129">
        <v>0</v>
      </c>
      <c r="DC74" s="138">
        <v>0.49</v>
      </c>
      <c r="DD74" s="89">
        <f t="shared" si="15"/>
        <v>1.96</v>
      </c>
      <c r="DE74" s="89">
        <v>2.2000000000000002</v>
      </c>
      <c r="DF74" s="128">
        <v>0</v>
      </c>
      <c r="DG74" s="126">
        <v>0</v>
      </c>
      <c r="DH74" s="128">
        <v>0</v>
      </c>
      <c r="DI74" s="126">
        <v>0</v>
      </c>
      <c r="DJ74" s="148">
        <v>0</v>
      </c>
      <c r="DK74" s="10" t="s">
        <v>517</v>
      </c>
      <c r="DL74" s="143"/>
    </row>
    <row r="75" spans="1:116" x14ac:dyDescent="0.3">
      <c r="A75" s="206">
        <f t="shared" si="20"/>
        <v>71</v>
      </c>
      <c r="B75" s="10" t="str">
        <f t="shared" si="19"/>
        <v>For_prod_71</v>
      </c>
      <c r="C75" s="10"/>
      <c r="D75" s="113">
        <f>VLOOKUP(C75,Other_tabels!$E$5:$G$225,2,FALSE)</f>
        <v>0</v>
      </c>
      <c r="E75" s="113">
        <f>VLOOKUP(C75,Other_tabels!$E$5:$G$225,3,FALSE)</f>
        <v>0</v>
      </c>
      <c r="F75" s="10"/>
      <c r="G75" s="10"/>
      <c r="H75" s="79"/>
      <c r="I75" s="38"/>
      <c r="J75" s="29"/>
      <c r="K75" s="39">
        <f t="shared" si="18"/>
        <v>0</v>
      </c>
      <c r="L75" s="89"/>
      <c r="M75" s="89"/>
      <c r="N75" s="89"/>
      <c r="O75" s="29"/>
      <c r="P75" s="143"/>
      <c r="Q75" s="4"/>
      <c r="Y75" s="4">
        <f t="shared" si="9"/>
        <v>71</v>
      </c>
      <c r="Z75" s="10" t="str">
        <f t="shared" ref="Z75:Z104" si="21">CONCATENATE("For_prod_",Y75)</f>
        <v>For_prod_71</v>
      </c>
      <c r="AA75" s="10"/>
      <c r="AB75" s="113" t="e">
        <f>VLOOKUP(AA75,Other_tabels!$E$5:$G$131,2,FALSE)</f>
        <v>#N/A</v>
      </c>
      <c r="AC75" s="113" t="e">
        <f>VLOOKUP(AA75,Other_tabels!$E$5:$G$131,3,FALSE)</f>
        <v>#N/A</v>
      </c>
      <c r="AD75" s="10"/>
      <c r="AE75" s="10"/>
      <c r="AF75" s="10"/>
      <c r="AI75" s="206">
        <v>72</v>
      </c>
      <c r="AJ75" s="10" t="s">
        <v>379</v>
      </c>
      <c r="AK75" s="10" t="s">
        <v>350</v>
      </c>
      <c r="AL75" s="113" t="str">
        <f>VLOOKUP(AK75,Other_tabels!$E$5:$G$225,2,FALSE)</f>
        <v>Livestock_manure_org</v>
      </c>
      <c r="AM75" s="113" t="str">
        <f>VLOOKUP(AK75,Other_tabels!$E$5:$G$225,3,FALSE)</f>
        <v>Field_application</v>
      </c>
      <c r="AN75" s="10">
        <v>300</v>
      </c>
      <c r="AO75" s="10" t="s">
        <v>33</v>
      </c>
      <c r="AQ75" s="10">
        <v>80</v>
      </c>
      <c r="AR75" s="10" t="s">
        <v>292</v>
      </c>
      <c r="AT75" s="10">
        <v>13.9</v>
      </c>
      <c r="AU75" s="10">
        <v>0.18</v>
      </c>
      <c r="AV75">
        <v>4</v>
      </c>
      <c r="AX75" s="10" t="s">
        <v>1212</v>
      </c>
      <c r="AY75" s="166" t="s">
        <v>522</v>
      </c>
      <c r="AZ75" s="10"/>
      <c r="BA75" s="128">
        <v>46.4</v>
      </c>
      <c r="BB75" s="126" t="s">
        <v>523</v>
      </c>
      <c r="BC75" s="10"/>
      <c r="BD75" s="128">
        <v>46.4</v>
      </c>
      <c r="BE75" s="126" t="s">
        <v>522</v>
      </c>
      <c r="BF75" s="10"/>
      <c r="BG75" s="148">
        <v>46.4</v>
      </c>
      <c r="BH75" s="126" t="s">
        <v>521</v>
      </c>
      <c r="BI75" s="10"/>
      <c r="BJ75" s="128">
        <v>46.4</v>
      </c>
      <c r="BK75" s="126"/>
      <c r="BL75" s="10"/>
      <c r="BM75" s="128"/>
      <c r="BN75" s="126" t="s">
        <v>267</v>
      </c>
      <c r="BO75" s="10"/>
      <c r="BP75" s="128"/>
      <c r="BQ75" s="129">
        <v>0</v>
      </c>
      <c r="BR75" s="89">
        <v>0</v>
      </c>
      <c r="BS75" s="159">
        <v>0</v>
      </c>
      <c r="BT75" s="129">
        <v>0</v>
      </c>
      <c r="BU75" s="89">
        <v>0</v>
      </c>
      <c r="BV75" s="159">
        <v>0</v>
      </c>
      <c r="BW75" s="160">
        <v>0</v>
      </c>
      <c r="BX75" s="29">
        <v>0</v>
      </c>
      <c r="BY75" s="161">
        <v>0</v>
      </c>
      <c r="BZ75" s="129">
        <v>0</v>
      </c>
      <c r="CA75" s="89">
        <v>0</v>
      </c>
      <c r="CB75" s="159">
        <v>6</v>
      </c>
      <c r="CC75" s="126">
        <v>0</v>
      </c>
      <c r="CD75" s="10">
        <v>0</v>
      </c>
      <c r="CE75" s="128">
        <v>0</v>
      </c>
      <c r="CF75" s="126">
        <v>0</v>
      </c>
      <c r="CG75" s="10">
        <v>0</v>
      </c>
      <c r="CH75" s="128">
        <v>0</v>
      </c>
      <c r="CI75" s="126">
        <v>0</v>
      </c>
      <c r="CJ75" s="10">
        <v>0</v>
      </c>
      <c r="CK75" s="128">
        <v>0</v>
      </c>
      <c r="CL75" s="126">
        <v>0</v>
      </c>
      <c r="CM75" s="10">
        <v>0</v>
      </c>
      <c r="CN75" s="128">
        <v>0</v>
      </c>
      <c r="CO75" s="126">
        <v>0</v>
      </c>
      <c r="CP75" s="10">
        <v>0</v>
      </c>
      <c r="CQ75" s="128">
        <v>0</v>
      </c>
      <c r="CS75" s="179" t="str">
        <f t="shared" si="16"/>
        <v>Heifer_dybstroelse_hel_org</v>
      </c>
      <c r="CT75" s="85" t="str">
        <f t="shared" si="17"/>
        <v>Cattle_deep_litter_org</v>
      </c>
      <c r="CV75" s="126"/>
      <c r="CW75" s="127"/>
      <c r="CX75" s="128"/>
      <c r="CY75" s="126"/>
      <c r="CZ75" s="10"/>
      <c r="DA75" s="128"/>
      <c r="DB75" s="129">
        <v>0</v>
      </c>
      <c r="DC75" s="138">
        <v>1</v>
      </c>
      <c r="DD75" s="89">
        <f t="shared" si="15"/>
        <v>4</v>
      </c>
      <c r="DE75" s="89">
        <v>1</v>
      </c>
      <c r="DF75" s="128">
        <v>0</v>
      </c>
      <c r="DG75" s="126">
        <v>0</v>
      </c>
      <c r="DH75" s="128">
        <v>0</v>
      </c>
      <c r="DI75" s="126">
        <v>0</v>
      </c>
      <c r="DJ75" s="148">
        <v>0</v>
      </c>
      <c r="DK75" s="10" t="s">
        <v>517</v>
      </c>
      <c r="DL75" s="143" t="s">
        <v>1221</v>
      </c>
    </row>
    <row r="76" spans="1:116" x14ac:dyDescent="0.3">
      <c r="A76" s="206">
        <f t="shared" si="20"/>
        <v>72</v>
      </c>
      <c r="B76" s="10" t="str">
        <f t="shared" si="19"/>
        <v>For_prod_72</v>
      </c>
      <c r="C76" s="10"/>
      <c r="D76" s="113">
        <f>VLOOKUP(C76,Other_tabels!$E$5:$G$225,2,FALSE)</f>
        <v>0</v>
      </c>
      <c r="E76" s="113">
        <f>VLOOKUP(C76,Other_tabels!$E$5:$G$225,3,FALSE)</f>
        <v>0</v>
      </c>
      <c r="F76" s="10"/>
      <c r="G76" s="10"/>
      <c r="H76" s="79"/>
      <c r="I76" s="38"/>
      <c r="J76" s="29"/>
      <c r="K76" s="39">
        <f t="shared" si="18"/>
        <v>0</v>
      </c>
      <c r="L76" s="89"/>
      <c r="M76" s="89"/>
      <c r="N76" s="89"/>
      <c r="O76" s="29"/>
      <c r="P76" s="143"/>
      <c r="Q76" s="4"/>
      <c r="Y76" s="4">
        <f t="shared" si="9"/>
        <v>72</v>
      </c>
      <c r="Z76" s="10" t="str">
        <f t="shared" si="21"/>
        <v>For_prod_72</v>
      </c>
      <c r="AA76" s="10"/>
      <c r="AB76" s="113" t="e">
        <f>VLOOKUP(AA76,Other_tabels!$E$5:$G$131,2,FALSE)</f>
        <v>#N/A</v>
      </c>
      <c r="AC76" s="113" t="e">
        <f>VLOOKUP(AA76,Other_tabels!$E$5:$G$131,3,FALSE)</f>
        <v>#N/A</v>
      </c>
      <c r="AD76" s="10"/>
      <c r="AE76" s="10"/>
      <c r="AF76" s="10"/>
      <c r="AI76" s="206">
        <v>73</v>
      </c>
      <c r="AJ76" s="10" t="s">
        <v>380</v>
      </c>
      <c r="AK76" s="10" t="s">
        <v>350</v>
      </c>
      <c r="AL76" s="113" t="str">
        <f>VLOOKUP(AK76,Other_tabels!$E$5:$G$225,2,FALSE)</f>
        <v>Livestock_manure_org</v>
      </c>
      <c r="AM76" s="113" t="str">
        <f>VLOOKUP(AK76,Other_tabels!$E$5:$G$225,3,FALSE)</f>
        <v>Field_application</v>
      </c>
      <c r="AN76" s="10">
        <v>300</v>
      </c>
      <c r="AO76" s="10" t="s">
        <v>33</v>
      </c>
      <c r="AQ76" s="10">
        <v>80</v>
      </c>
      <c r="AR76" s="10" t="s">
        <v>292</v>
      </c>
      <c r="AT76" s="10">
        <v>17</v>
      </c>
      <c r="AU76" s="10">
        <v>0.18</v>
      </c>
      <c r="AV76">
        <v>2</v>
      </c>
      <c r="AX76" s="10" t="s">
        <v>1212</v>
      </c>
      <c r="AY76" s="166" t="s">
        <v>522</v>
      </c>
      <c r="AZ76" s="10"/>
      <c r="BA76" s="128">
        <v>43.2</v>
      </c>
      <c r="BB76" s="126" t="s">
        <v>523</v>
      </c>
      <c r="BC76" s="10"/>
      <c r="BD76" s="128">
        <v>43.2</v>
      </c>
      <c r="BE76" s="126" t="s">
        <v>522</v>
      </c>
      <c r="BF76" s="10"/>
      <c r="BG76" s="148">
        <v>43.2</v>
      </c>
      <c r="BH76" s="126" t="s">
        <v>521</v>
      </c>
      <c r="BI76" s="10"/>
      <c r="BJ76" s="128">
        <v>43.2</v>
      </c>
      <c r="BK76" s="126"/>
      <c r="BL76" s="10"/>
      <c r="BM76" s="128"/>
      <c r="BN76" s="126" t="s">
        <v>267</v>
      </c>
      <c r="BO76" s="10"/>
      <c r="BP76" s="128"/>
      <c r="BQ76" s="129">
        <v>0</v>
      </c>
      <c r="BR76" s="89">
        <v>0</v>
      </c>
      <c r="BS76" s="159">
        <v>0</v>
      </c>
      <c r="BT76" s="129">
        <v>0</v>
      </c>
      <c r="BU76" s="89">
        <v>0</v>
      </c>
      <c r="BV76" s="159">
        <v>0</v>
      </c>
      <c r="BW76" s="160">
        <v>0</v>
      </c>
      <c r="BX76" s="29">
        <v>0</v>
      </c>
      <c r="BY76" s="161">
        <v>0</v>
      </c>
      <c r="BZ76" s="129">
        <v>0</v>
      </c>
      <c r="CA76" s="89">
        <v>0</v>
      </c>
      <c r="CB76" s="159">
        <v>6</v>
      </c>
      <c r="CC76" s="126">
        <v>0</v>
      </c>
      <c r="CD76" s="10">
        <v>0</v>
      </c>
      <c r="CE76" s="128">
        <v>0</v>
      </c>
      <c r="CF76" s="126">
        <v>0</v>
      </c>
      <c r="CG76" s="10">
        <v>0</v>
      </c>
      <c r="CH76" s="128">
        <v>0</v>
      </c>
      <c r="CI76" s="126">
        <v>0</v>
      </c>
      <c r="CJ76" s="10">
        <v>0</v>
      </c>
      <c r="CK76" s="128">
        <v>0</v>
      </c>
      <c r="CL76" s="126">
        <v>0</v>
      </c>
      <c r="CM76" s="10">
        <v>0</v>
      </c>
      <c r="CN76" s="128">
        <v>0</v>
      </c>
      <c r="CO76" s="126">
        <v>0</v>
      </c>
      <c r="CP76" s="10">
        <v>0</v>
      </c>
      <c r="CQ76" s="128">
        <v>0</v>
      </c>
      <c r="CS76" s="179" t="str">
        <f t="shared" si="16"/>
        <v>Heifer_dybstroelse_delvis_org</v>
      </c>
      <c r="CT76" s="85" t="str">
        <f t="shared" si="17"/>
        <v>Cattle_deep_litter_org</v>
      </c>
      <c r="CV76" s="126"/>
      <c r="CW76" s="127"/>
      <c r="CX76" s="128"/>
      <c r="CY76" s="126"/>
      <c r="CZ76" s="10"/>
      <c r="DA76" s="128"/>
      <c r="DB76" s="129">
        <v>0</v>
      </c>
      <c r="DC76" s="138">
        <v>1</v>
      </c>
      <c r="DD76" s="89">
        <f t="shared" si="15"/>
        <v>4</v>
      </c>
      <c r="DE76" s="89">
        <v>1</v>
      </c>
      <c r="DF76" s="128">
        <v>0</v>
      </c>
      <c r="DG76" s="126">
        <v>0</v>
      </c>
      <c r="DH76" s="128">
        <v>0</v>
      </c>
      <c r="DI76" s="126">
        <v>0</v>
      </c>
      <c r="DJ76" s="148">
        <v>0</v>
      </c>
      <c r="DK76" s="10" t="s">
        <v>517</v>
      </c>
      <c r="DL76" s="143" t="s">
        <v>1221</v>
      </c>
    </row>
    <row r="77" spans="1:116" x14ac:dyDescent="0.3">
      <c r="A77" s="206">
        <f t="shared" si="20"/>
        <v>73</v>
      </c>
      <c r="B77" s="10" t="str">
        <f t="shared" si="19"/>
        <v>For_prod_73</v>
      </c>
      <c r="C77" s="10"/>
      <c r="D77" s="113">
        <f>VLOOKUP(C77,Other_tabels!$E$5:$G$225,2,FALSE)</f>
        <v>0</v>
      </c>
      <c r="E77" s="113">
        <f>VLOOKUP(C77,Other_tabels!$E$5:$G$225,3,FALSE)</f>
        <v>0</v>
      </c>
      <c r="F77" s="10"/>
      <c r="G77" s="10"/>
      <c r="H77" s="79"/>
      <c r="I77" s="38"/>
      <c r="J77" s="29"/>
      <c r="K77" s="39">
        <f t="shared" si="18"/>
        <v>0</v>
      </c>
      <c r="L77" s="89"/>
      <c r="M77" s="89"/>
      <c r="N77" s="89"/>
      <c r="O77" s="29"/>
      <c r="P77" s="143"/>
      <c r="Q77" s="4"/>
      <c r="Y77" s="4">
        <f t="shared" ref="Y77:Y104" si="22">+Y76+1</f>
        <v>73</v>
      </c>
      <c r="Z77" s="10" t="str">
        <f t="shared" si="21"/>
        <v>For_prod_73</v>
      </c>
      <c r="AA77" s="10"/>
      <c r="AB77" s="113" t="e">
        <f>VLOOKUP(AA77,Other_tabels!$E$5:$G$131,2,FALSE)</f>
        <v>#N/A</v>
      </c>
      <c r="AC77" s="113" t="e">
        <f>VLOOKUP(AA77,Other_tabels!$E$5:$G$131,3,FALSE)</f>
        <v>#N/A</v>
      </c>
      <c r="AD77" s="10"/>
      <c r="AE77" s="10"/>
      <c r="AF77" s="10"/>
      <c r="AI77" s="206">
        <v>74</v>
      </c>
      <c r="AJ77" s="10" t="s">
        <v>381</v>
      </c>
      <c r="AK77" s="10" t="s">
        <v>347</v>
      </c>
      <c r="AL77" s="113" t="str">
        <f>VLOOKUP(AK77,Other_tabels!$E$5:$G$225,2,FALSE)</f>
        <v>Livestock_manure_org</v>
      </c>
      <c r="AM77" s="113" t="str">
        <f>VLOOKUP(AK77,Other_tabels!$E$5:$G$225,3,FALSE)</f>
        <v>Field_application</v>
      </c>
      <c r="AN77" s="10">
        <v>123</v>
      </c>
      <c r="AO77" s="10" t="s">
        <v>33</v>
      </c>
      <c r="AQ77" s="10">
        <v>80</v>
      </c>
      <c r="AR77" s="10" t="s">
        <v>292</v>
      </c>
      <c r="AT77" s="10">
        <v>6.61</v>
      </c>
      <c r="AU77" s="10">
        <v>0.18</v>
      </c>
      <c r="AV77">
        <v>1</v>
      </c>
      <c r="AX77" s="10" t="s">
        <v>1212</v>
      </c>
      <c r="AY77" s="166" t="s">
        <v>522</v>
      </c>
      <c r="AZ77" s="10"/>
      <c r="BA77" s="128"/>
      <c r="BB77" s="126" t="s">
        <v>523</v>
      </c>
      <c r="BC77" s="10"/>
      <c r="BD77" s="128"/>
      <c r="BE77" s="126" t="s">
        <v>522</v>
      </c>
      <c r="BF77" s="10"/>
      <c r="BG77" s="148"/>
      <c r="BH77" s="126" t="s">
        <v>521</v>
      </c>
      <c r="BI77" s="10"/>
      <c r="BJ77" s="128"/>
      <c r="BK77" s="126"/>
      <c r="BL77" s="10"/>
      <c r="BM77" s="128"/>
      <c r="BN77" s="126" t="s">
        <v>267</v>
      </c>
      <c r="BO77" s="10"/>
      <c r="BP77" s="128"/>
      <c r="BQ77" s="129">
        <v>0</v>
      </c>
      <c r="BR77" s="89">
        <v>0</v>
      </c>
      <c r="BS77" s="159">
        <v>0</v>
      </c>
      <c r="BT77" s="129">
        <v>0</v>
      </c>
      <c r="BU77" s="89">
        <v>0</v>
      </c>
      <c r="BV77" s="159">
        <v>0</v>
      </c>
      <c r="BW77" s="160">
        <v>0</v>
      </c>
      <c r="BX77" s="29">
        <v>0</v>
      </c>
      <c r="BY77" s="161">
        <v>0</v>
      </c>
      <c r="BZ77" s="129">
        <v>0</v>
      </c>
      <c r="CA77" s="89">
        <v>0</v>
      </c>
      <c r="CB77" s="159">
        <v>8.1</v>
      </c>
      <c r="CC77" s="126">
        <v>0</v>
      </c>
      <c r="CD77" s="10">
        <v>0</v>
      </c>
      <c r="CE77" s="128">
        <v>0</v>
      </c>
      <c r="CF77" s="126">
        <v>0</v>
      </c>
      <c r="CG77" s="10">
        <v>0</v>
      </c>
      <c r="CH77" s="128">
        <v>0</v>
      </c>
      <c r="CI77" s="126">
        <v>0</v>
      </c>
      <c r="CJ77" s="10">
        <v>0</v>
      </c>
      <c r="CK77" s="128">
        <v>0</v>
      </c>
      <c r="CL77" s="126">
        <v>0</v>
      </c>
      <c r="CM77" s="10">
        <v>0</v>
      </c>
      <c r="CN77" s="128">
        <v>0</v>
      </c>
      <c r="CO77" s="126">
        <v>0</v>
      </c>
      <c r="CP77" s="10">
        <v>0</v>
      </c>
      <c r="CQ77" s="128">
        <v>0</v>
      </c>
      <c r="CS77" s="179" t="str">
        <f t="shared" si="16"/>
        <v>Heifer_gylle_sengestald_spalter_org</v>
      </c>
      <c r="CT77" s="85" t="str">
        <f t="shared" si="17"/>
        <v>Cattle_slurry_org</v>
      </c>
      <c r="CV77" s="126"/>
      <c r="CW77" s="127"/>
      <c r="CX77" s="128"/>
      <c r="CY77" s="126"/>
      <c r="CZ77" s="10"/>
      <c r="DA77" s="128"/>
      <c r="DB77" s="129">
        <v>0</v>
      </c>
      <c r="DC77" s="138">
        <v>0.49</v>
      </c>
      <c r="DD77" s="89">
        <f t="shared" si="15"/>
        <v>1.96</v>
      </c>
      <c r="DE77" s="89">
        <v>2</v>
      </c>
      <c r="DF77" s="128">
        <v>0</v>
      </c>
      <c r="DG77" s="126">
        <v>0</v>
      </c>
      <c r="DH77" s="128">
        <v>0</v>
      </c>
      <c r="DI77" s="126">
        <v>0</v>
      </c>
      <c r="DJ77" s="148">
        <v>0</v>
      </c>
      <c r="DK77" s="10" t="s">
        <v>517</v>
      </c>
      <c r="DL77" s="143"/>
    </row>
    <row r="78" spans="1:116" x14ac:dyDescent="0.3">
      <c r="A78" s="206">
        <f t="shared" si="20"/>
        <v>74</v>
      </c>
      <c r="B78" s="10" t="str">
        <f t="shared" si="19"/>
        <v>For_prod_74</v>
      </c>
      <c r="C78" s="10"/>
      <c r="D78" s="113">
        <f>VLOOKUP(C78,Other_tabels!$E$5:$G$225,2,FALSE)</f>
        <v>0</v>
      </c>
      <c r="E78" s="113">
        <f>VLOOKUP(C78,Other_tabels!$E$5:$G$225,3,FALSE)</f>
        <v>0</v>
      </c>
      <c r="F78" s="10"/>
      <c r="G78" s="10"/>
      <c r="H78" s="79"/>
      <c r="I78" s="38"/>
      <c r="J78" s="29"/>
      <c r="K78" s="39">
        <f t="shared" si="18"/>
        <v>0</v>
      </c>
      <c r="L78" s="89"/>
      <c r="M78" s="89"/>
      <c r="N78" s="89"/>
      <c r="O78" s="29"/>
      <c r="P78" s="143"/>
      <c r="Q78" s="4"/>
      <c r="Y78" s="4">
        <f t="shared" si="22"/>
        <v>74</v>
      </c>
      <c r="Z78" s="10" t="str">
        <f t="shared" si="21"/>
        <v>For_prod_74</v>
      </c>
      <c r="AA78" s="10"/>
      <c r="AB78" s="113" t="e">
        <f>VLOOKUP(AA78,Other_tabels!$E$5:$G$131,2,FALSE)</f>
        <v>#N/A</v>
      </c>
      <c r="AC78" s="113" t="e">
        <f>VLOOKUP(AA78,Other_tabels!$E$5:$G$131,3,FALSE)</f>
        <v>#N/A</v>
      </c>
      <c r="AD78" s="10"/>
      <c r="AE78" s="10"/>
      <c r="AF78" s="10"/>
      <c r="AI78" s="206">
        <v>75</v>
      </c>
      <c r="AJ78" s="10" t="s">
        <v>382</v>
      </c>
      <c r="AK78" s="10" t="s">
        <v>347</v>
      </c>
      <c r="AL78" s="113" t="str">
        <f>VLOOKUP(AK78,Other_tabels!$E$5:$G$225,2,FALSE)</f>
        <v>Livestock_manure_org</v>
      </c>
      <c r="AM78" s="113" t="str">
        <f>VLOOKUP(AK78,Other_tabels!$E$5:$G$225,3,FALSE)</f>
        <v>Field_application</v>
      </c>
      <c r="AN78" s="10">
        <v>110</v>
      </c>
      <c r="AO78" s="10" t="s">
        <v>33</v>
      </c>
      <c r="AQ78" s="10">
        <v>80</v>
      </c>
      <c r="AR78" s="10" t="s">
        <v>292</v>
      </c>
      <c r="AT78" s="10">
        <v>6.61</v>
      </c>
      <c r="AU78" s="10">
        <v>0.18</v>
      </c>
      <c r="AV78">
        <v>1</v>
      </c>
      <c r="AX78" s="10" t="s">
        <v>1212</v>
      </c>
      <c r="AY78" s="166" t="s">
        <v>522</v>
      </c>
      <c r="AZ78" s="10"/>
      <c r="BA78" s="128"/>
      <c r="BB78" s="126" t="s">
        <v>523</v>
      </c>
      <c r="BC78" s="10"/>
      <c r="BD78" s="128"/>
      <c r="BE78" s="126" t="s">
        <v>522</v>
      </c>
      <c r="BF78" s="10"/>
      <c r="BG78" s="148"/>
      <c r="BH78" s="126" t="s">
        <v>521</v>
      </c>
      <c r="BI78" s="10"/>
      <c r="BJ78" s="128"/>
      <c r="BK78" s="126"/>
      <c r="BL78" s="10"/>
      <c r="BM78" s="128"/>
      <c r="BN78" s="126" t="s">
        <v>267</v>
      </c>
      <c r="BO78" s="10"/>
      <c r="BP78" s="128"/>
      <c r="BQ78" s="129">
        <v>0</v>
      </c>
      <c r="BR78" s="89">
        <v>0</v>
      </c>
      <c r="BS78" s="159">
        <v>0</v>
      </c>
      <c r="BT78" s="129">
        <v>0</v>
      </c>
      <c r="BU78" s="89">
        <v>0</v>
      </c>
      <c r="BV78" s="159">
        <v>0</v>
      </c>
      <c r="BW78" s="160">
        <v>0</v>
      </c>
      <c r="BX78" s="29">
        <v>0</v>
      </c>
      <c r="BY78" s="161">
        <v>0</v>
      </c>
      <c r="BZ78" s="129">
        <v>0</v>
      </c>
      <c r="CA78" s="89">
        <v>0</v>
      </c>
      <c r="CB78" s="159">
        <v>12</v>
      </c>
      <c r="CC78" s="126">
        <v>0</v>
      </c>
      <c r="CD78" s="10">
        <v>0</v>
      </c>
      <c r="CE78" s="128">
        <v>0</v>
      </c>
      <c r="CF78" s="126">
        <v>0</v>
      </c>
      <c r="CG78" s="10">
        <v>0</v>
      </c>
      <c r="CH78" s="128">
        <v>0</v>
      </c>
      <c r="CI78" s="126">
        <v>0</v>
      </c>
      <c r="CJ78" s="10">
        <v>0</v>
      </c>
      <c r="CK78" s="128">
        <v>0</v>
      </c>
      <c r="CL78" s="126">
        <v>0</v>
      </c>
      <c r="CM78" s="10">
        <v>0</v>
      </c>
      <c r="CN78" s="128">
        <v>0</v>
      </c>
      <c r="CO78" s="126">
        <v>0</v>
      </c>
      <c r="CP78" s="10">
        <v>0</v>
      </c>
      <c r="CQ78" s="128">
        <v>0</v>
      </c>
      <c r="CS78" s="179" t="str">
        <f t="shared" si="16"/>
        <v>Heifer_gylle_dybstroelse_og_gulv_org</v>
      </c>
      <c r="CT78" s="85" t="str">
        <f t="shared" si="17"/>
        <v>Cattle_slurry_org</v>
      </c>
      <c r="CV78" s="126"/>
      <c r="CW78" s="127"/>
      <c r="CX78" s="128"/>
      <c r="CY78" s="126"/>
      <c r="CZ78" s="10"/>
      <c r="DA78" s="128"/>
      <c r="DB78" s="129">
        <v>0</v>
      </c>
      <c r="DC78" s="138">
        <v>0.49</v>
      </c>
      <c r="DD78" s="89">
        <f t="shared" si="15"/>
        <v>1.96</v>
      </c>
      <c r="DE78" s="89">
        <v>2</v>
      </c>
      <c r="DF78" s="128">
        <v>0</v>
      </c>
      <c r="DG78" s="126">
        <v>0</v>
      </c>
      <c r="DH78" s="128">
        <v>0</v>
      </c>
      <c r="DI78" s="126">
        <v>0</v>
      </c>
      <c r="DJ78" s="148">
        <v>0</v>
      </c>
      <c r="DK78" s="10" t="s">
        <v>517</v>
      </c>
      <c r="DL78" s="143"/>
    </row>
    <row r="79" spans="1:116" x14ac:dyDescent="0.3">
      <c r="A79" s="206">
        <f t="shared" si="20"/>
        <v>75</v>
      </c>
      <c r="B79" s="10" t="str">
        <f t="shared" si="19"/>
        <v>For_prod_75</v>
      </c>
      <c r="C79" s="10"/>
      <c r="D79" s="113">
        <f>VLOOKUP(C79,Other_tabels!$E$5:$G$225,2,FALSE)</f>
        <v>0</v>
      </c>
      <c r="E79" s="113">
        <f>VLOOKUP(C79,Other_tabels!$E$5:$G$225,3,FALSE)</f>
        <v>0</v>
      </c>
      <c r="F79" s="10"/>
      <c r="G79" s="10"/>
      <c r="H79" s="79"/>
      <c r="I79" s="38"/>
      <c r="J79" s="29"/>
      <c r="K79" s="39">
        <f t="shared" si="18"/>
        <v>0</v>
      </c>
      <c r="L79" s="89"/>
      <c r="M79" s="89"/>
      <c r="N79" s="89"/>
      <c r="O79" s="29"/>
      <c r="P79" s="143"/>
      <c r="Q79" s="4"/>
      <c r="Y79" s="4">
        <f t="shared" si="22"/>
        <v>75</v>
      </c>
      <c r="Z79" s="10" t="str">
        <f t="shared" si="21"/>
        <v>For_prod_75</v>
      </c>
      <c r="AA79" s="10"/>
      <c r="AB79" s="113" t="e">
        <f>VLOOKUP(AA79,Other_tabels!$E$5:$G$131,2,FALSE)</f>
        <v>#N/A</v>
      </c>
      <c r="AC79" s="113" t="e">
        <f>VLOOKUP(AA79,Other_tabels!$E$5:$G$131,3,FALSE)</f>
        <v>#N/A</v>
      </c>
      <c r="AD79" s="10"/>
      <c r="AE79" s="10"/>
      <c r="AF79" s="10"/>
      <c r="AI79" s="206">
        <v>76</v>
      </c>
      <c r="AJ79" s="10" t="s">
        <v>383</v>
      </c>
      <c r="AK79" s="10" t="s">
        <v>351</v>
      </c>
      <c r="AL79" s="113" t="str">
        <f>VLOOKUP(AK79,Other_tabels!$E$5:$G$225,2,FALSE)</f>
        <v>Dung_field_org</v>
      </c>
      <c r="AM79" s="113" t="str">
        <f>VLOOKUP(AK79,Other_tabels!$E$5:$G$225,3,FALSE)</f>
        <v>Field_application</v>
      </c>
      <c r="AN79" s="10">
        <v>100</v>
      </c>
      <c r="AO79" s="10" t="s">
        <v>33</v>
      </c>
      <c r="AP79" t="s">
        <v>1206</v>
      </c>
      <c r="AQ79" s="10">
        <v>80</v>
      </c>
      <c r="AR79" s="10" t="s">
        <v>293</v>
      </c>
      <c r="AT79" s="10">
        <v>1</v>
      </c>
      <c r="AU79" s="10">
        <v>0.18</v>
      </c>
      <c r="AV79">
        <v>2</v>
      </c>
      <c r="AX79" s="10" t="s">
        <v>1212</v>
      </c>
      <c r="AY79" s="166" t="s">
        <v>522</v>
      </c>
      <c r="AZ79" s="10"/>
      <c r="BA79" s="128"/>
      <c r="BB79" s="126" t="s">
        <v>523</v>
      </c>
      <c r="BC79" s="10"/>
      <c r="BD79" s="128"/>
      <c r="BE79" s="126" t="s">
        <v>522</v>
      </c>
      <c r="BF79" s="10"/>
      <c r="BG79" s="148"/>
      <c r="BH79" s="126" t="s">
        <v>521</v>
      </c>
      <c r="BI79" s="10"/>
      <c r="BJ79" s="128"/>
      <c r="BK79" s="126"/>
      <c r="BL79" s="10"/>
      <c r="BM79" s="128"/>
      <c r="BN79" s="126" t="s">
        <v>267</v>
      </c>
      <c r="BO79" s="10"/>
      <c r="BP79" s="128"/>
      <c r="BQ79" s="129">
        <v>0</v>
      </c>
      <c r="BR79" s="89">
        <v>0</v>
      </c>
      <c r="BS79" s="159">
        <v>0</v>
      </c>
      <c r="BT79" s="129">
        <v>0</v>
      </c>
      <c r="BU79" s="89">
        <v>0</v>
      </c>
      <c r="BV79" s="159">
        <v>1.5</v>
      </c>
      <c r="BW79" s="160">
        <v>0</v>
      </c>
      <c r="BX79" s="29">
        <v>0</v>
      </c>
      <c r="BY79" s="161">
        <v>7.5</v>
      </c>
      <c r="BZ79" s="129">
        <v>0</v>
      </c>
      <c r="CA79" s="89">
        <v>0</v>
      </c>
      <c r="CB79" s="159">
        <v>7</v>
      </c>
      <c r="CC79" s="126">
        <v>0</v>
      </c>
      <c r="CD79" s="10">
        <v>0</v>
      </c>
      <c r="CE79" s="128">
        <v>0</v>
      </c>
      <c r="CF79" s="126">
        <v>0</v>
      </c>
      <c r="CG79" s="10">
        <v>0</v>
      </c>
      <c r="CH79" s="128">
        <v>0</v>
      </c>
      <c r="CI79" s="126">
        <v>0</v>
      </c>
      <c r="CJ79" s="10">
        <v>0</v>
      </c>
      <c r="CK79" s="128">
        <v>0</v>
      </c>
      <c r="CL79" s="126">
        <v>0</v>
      </c>
      <c r="CM79" s="10">
        <v>0</v>
      </c>
      <c r="CN79" s="128">
        <v>0</v>
      </c>
      <c r="CO79" s="126">
        <v>0</v>
      </c>
      <c r="CP79" s="10">
        <v>0</v>
      </c>
      <c r="CQ79" s="128">
        <v>0</v>
      </c>
      <c r="CS79" s="179" t="str">
        <f t="shared" si="16"/>
        <v>Heifer_godning_afsat_på_mark_org</v>
      </c>
      <c r="CT79" s="85" t="str">
        <f t="shared" si="17"/>
        <v>Cattle_dung_urine_field_org</v>
      </c>
      <c r="CV79" s="126"/>
      <c r="CW79" s="127"/>
      <c r="CX79" s="128"/>
      <c r="CY79" s="126"/>
      <c r="CZ79" s="10"/>
      <c r="DA79" s="128"/>
      <c r="DB79" s="129"/>
      <c r="DC79" s="138"/>
      <c r="DD79" s="89"/>
      <c r="DE79" s="89"/>
      <c r="DF79" s="128"/>
      <c r="DG79" s="126">
        <v>0</v>
      </c>
      <c r="DH79" s="128">
        <v>0</v>
      </c>
      <c r="DI79" s="126">
        <v>0</v>
      </c>
      <c r="DJ79" s="148">
        <v>0</v>
      </c>
      <c r="DK79" s="10" t="s">
        <v>517</v>
      </c>
      <c r="DL79" s="143"/>
    </row>
    <row r="80" spans="1:116" x14ac:dyDescent="0.3">
      <c r="A80" s="206">
        <f t="shared" si="20"/>
        <v>76</v>
      </c>
      <c r="B80" s="10" t="str">
        <f t="shared" si="19"/>
        <v>For_prod_76</v>
      </c>
      <c r="C80" s="10"/>
      <c r="D80" s="113">
        <f>VLOOKUP(C80,Other_tabels!$E$5:$G$225,2,FALSE)</f>
        <v>0</v>
      </c>
      <c r="E80" s="113">
        <f>VLOOKUP(C80,Other_tabels!$E$5:$G$225,3,FALSE)</f>
        <v>0</v>
      </c>
      <c r="F80" s="10"/>
      <c r="G80" s="10"/>
      <c r="H80" s="79"/>
      <c r="I80" s="38"/>
      <c r="J80" s="29"/>
      <c r="K80" s="39">
        <f t="shared" si="18"/>
        <v>0</v>
      </c>
      <c r="L80" s="89"/>
      <c r="M80" s="89"/>
      <c r="N80" s="89"/>
      <c r="O80" s="29"/>
      <c r="P80" s="143"/>
      <c r="Q80" s="4"/>
      <c r="Y80" s="4">
        <f t="shared" si="22"/>
        <v>76</v>
      </c>
      <c r="Z80" s="10" t="str">
        <f t="shared" si="21"/>
        <v>For_prod_76</v>
      </c>
      <c r="AA80" s="10"/>
      <c r="AB80" s="113" t="e">
        <f>VLOOKUP(AA80,Other_tabels!$E$5:$G$131,2,FALSE)</f>
        <v>#N/A</v>
      </c>
      <c r="AC80" s="113" t="e">
        <f>VLOOKUP(AA80,Other_tabels!$E$5:$G$131,3,FALSE)</f>
        <v>#N/A</v>
      </c>
      <c r="AD80" s="10"/>
      <c r="AE80" s="10"/>
      <c r="AF80" s="10"/>
      <c r="AI80" s="206">
        <v>77</v>
      </c>
      <c r="AJ80" s="10" t="s">
        <v>384</v>
      </c>
      <c r="AK80" s="10" t="s">
        <v>347</v>
      </c>
      <c r="AL80" s="113" t="str">
        <f>VLOOKUP(AK80,Other_tabels!$E$5:$G$225,2,FALSE)</f>
        <v>Livestock_manure_org</v>
      </c>
      <c r="AM80" s="113" t="str">
        <f>VLOOKUP(AK80,Other_tabels!$E$5:$G$225,3,FALSE)</f>
        <v>Field_application</v>
      </c>
      <c r="AN80" s="10">
        <v>123</v>
      </c>
      <c r="AO80" s="10" t="s">
        <v>33</v>
      </c>
      <c r="AQ80" s="10">
        <v>80</v>
      </c>
      <c r="AR80" s="10" t="s">
        <v>292</v>
      </c>
      <c r="AT80" s="10">
        <v>6.61</v>
      </c>
      <c r="AU80" s="10">
        <v>0.18</v>
      </c>
      <c r="AV80">
        <v>1</v>
      </c>
      <c r="AX80" s="10" t="s">
        <v>1212</v>
      </c>
      <c r="AY80" s="166" t="s">
        <v>522</v>
      </c>
      <c r="AZ80" s="10"/>
      <c r="BA80" s="128"/>
      <c r="BB80" s="126" t="s">
        <v>523</v>
      </c>
      <c r="BC80" s="10"/>
      <c r="BD80" s="128"/>
      <c r="BE80" s="126" t="s">
        <v>522</v>
      </c>
      <c r="BF80" s="10"/>
      <c r="BG80" s="148"/>
      <c r="BH80" s="126" t="s">
        <v>521</v>
      </c>
      <c r="BI80" s="10"/>
      <c r="BJ80" s="128"/>
      <c r="BK80" s="126"/>
      <c r="BL80" s="10"/>
      <c r="BM80" s="128"/>
      <c r="BN80" s="126" t="s">
        <v>267</v>
      </c>
      <c r="BO80" s="10"/>
      <c r="BP80" s="128"/>
      <c r="BQ80" s="129">
        <v>0</v>
      </c>
      <c r="BR80" s="89">
        <v>0</v>
      </c>
      <c r="BS80" s="159">
        <v>0</v>
      </c>
      <c r="BT80" s="129">
        <v>0</v>
      </c>
      <c r="BU80" s="89">
        <v>0</v>
      </c>
      <c r="BV80" s="159">
        <v>0</v>
      </c>
      <c r="BW80" s="160">
        <v>0</v>
      </c>
      <c r="BX80" s="29">
        <v>0</v>
      </c>
      <c r="BY80" s="161">
        <v>0</v>
      </c>
      <c r="BZ80" s="129">
        <v>0</v>
      </c>
      <c r="CA80" s="89">
        <v>0</v>
      </c>
      <c r="CB80" s="159">
        <v>12</v>
      </c>
      <c r="CC80" s="126">
        <v>0</v>
      </c>
      <c r="CD80" s="10">
        <v>0</v>
      </c>
      <c r="CE80" s="128">
        <v>0</v>
      </c>
      <c r="CF80" s="126">
        <v>0</v>
      </c>
      <c r="CG80" s="10">
        <v>0</v>
      </c>
      <c r="CH80" s="128">
        <v>0</v>
      </c>
      <c r="CI80" s="126">
        <v>0</v>
      </c>
      <c r="CJ80" s="10">
        <v>0</v>
      </c>
      <c r="CK80" s="128">
        <v>0</v>
      </c>
      <c r="CL80" s="126">
        <v>0</v>
      </c>
      <c r="CM80" s="10">
        <v>0</v>
      </c>
      <c r="CN80" s="128">
        <v>0</v>
      </c>
      <c r="CO80" s="126">
        <v>0</v>
      </c>
      <c r="CP80" s="10">
        <v>0</v>
      </c>
      <c r="CQ80" s="128">
        <v>0</v>
      </c>
      <c r="CS80" s="179" t="str">
        <f t="shared" si="16"/>
        <v>Heifer_gylle_sengestald_fast_gulv_org</v>
      </c>
      <c r="CT80" s="85" t="str">
        <f t="shared" si="17"/>
        <v>Cattle_slurry_org</v>
      </c>
      <c r="CV80" s="126"/>
      <c r="CW80" s="127"/>
      <c r="CX80" s="128"/>
      <c r="CY80" s="126"/>
      <c r="CZ80" s="10"/>
      <c r="DA80" s="128"/>
      <c r="DB80" s="129">
        <v>0</v>
      </c>
      <c r="DC80" s="138">
        <v>0.49</v>
      </c>
      <c r="DD80" s="89">
        <f t="shared" si="15"/>
        <v>1.96</v>
      </c>
      <c r="DE80" s="89">
        <v>2</v>
      </c>
      <c r="DF80" s="128">
        <v>0</v>
      </c>
      <c r="DG80" s="126">
        <v>0</v>
      </c>
      <c r="DH80" s="128">
        <v>0</v>
      </c>
      <c r="DI80" s="126">
        <v>0</v>
      </c>
      <c r="DJ80" s="148">
        <v>0</v>
      </c>
      <c r="DK80" s="10" t="s">
        <v>517</v>
      </c>
      <c r="DL80" s="143"/>
    </row>
    <row r="81" spans="1:116" x14ac:dyDescent="0.3">
      <c r="A81" s="206">
        <f t="shared" si="20"/>
        <v>77</v>
      </c>
      <c r="B81" s="10" t="str">
        <f t="shared" si="19"/>
        <v>For_prod_77</v>
      </c>
      <c r="C81" s="10"/>
      <c r="D81" s="113">
        <f>VLOOKUP(C81,Other_tabels!$E$5:$G$225,2,FALSE)</f>
        <v>0</v>
      </c>
      <c r="E81" s="113">
        <f>VLOOKUP(C81,Other_tabels!$E$5:$G$225,3,FALSE)</f>
        <v>0</v>
      </c>
      <c r="F81" s="10"/>
      <c r="G81" s="10"/>
      <c r="H81" s="79"/>
      <c r="I81" s="38"/>
      <c r="J81" s="29"/>
      <c r="K81" s="39">
        <f t="shared" si="18"/>
        <v>0</v>
      </c>
      <c r="L81" s="89"/>
      <c r="M81" s="89"/>
      <c r="N81" s="89"/>
      <c r="O81" s="29"/>
      <c r="P81" s="143"/>
      <c r="Q81" s="4"/>
      <c r="Y81" s="4">
        <f t="shared" si="22"/>
        <v>77</v>
      </c>
      <c r="Z81" s="10" t="str">
        <f t="shared" si="21"/>
        <v>For_prod_77</v>
      </c>
      <c r="AA81" s="10"/>
      <c r="AB81" s="113" t="e">
        <f>VLOOKUP(AA81,Other_tabels!$E$5:$G$131,2,FALSE)</f>
        <v>#N/A</v>
      </c>
      <c r="AC81" s="113" t="e">
        <f>VLOOKUP(AA81,Other_tabels!$E$5:$G$131,3,FALSE)</f>
        <v>#N/A</v>
      </c>
      <c r="AD81" s="10"/>
      <c r="AE81" s="10"/>
      <c r="AF81" s="10"/>
      <c r="AI81" s="206">
        <v>78</v>
      </c>
      <c r="AJ81" s="10" t="s">
        <v>385</v>
      </c>
      <c r="AK81" s="10" t="s">
        <v>347</v>
      </c>
      <c r="AL81" s="113" t="str">
        <f>VLOOKUP(AK81,Other_tabels!$E$5:$G$225,2,FALSE)</f>
        <v>Livestock_manure_org</v>
      </c>
      <c r="AM81" s="113" t="str">
        <f>VLOOKUP(AK81,Other_tabels!$E$5:$G$225,3,FALSE)</f>
        <v>Field_application</v>
      </c>
      <c r="AN81" s="10">
        <v>123</v>
      </c>
      <c r="AO81" s="10" t="s">
        <v>33</v>
      </c>
      <c r="AQ81" s="10">
        <v>80</v>
      </c>
      <c r="AR81" s="10" t="s">
        <v>292</v>
      </c>
      <c r="AT81" s="10">
        <v>6.61</v>
      </c>
      <c r="AU81" s="10">
        <v>0.18</v>
      </c>
      <c r="AV81">
        <v>1</v>
      </c>
      <c r="AX81" s="10" t="s">
        <v>1212</v>
      </c>
      <c r="AY81" s="166" t="s">
        <v>522</v>
      </c>
      <c r="AZ81" s="10"/>
      <c r="BA81" s="128"/>
      <c r="BB81" s="126" t="s">
        <v>523</v>
      </c>
      <c r="BC81" s="10"/>
      <c r="BD81" s="128"/>
      <c r="BE81" s="126" t="s">
        <v>522</v>
      </c>
      <c r="BF81" s="10"/>
      <c r="BG81" s="148"/>
      <c r="BH81" s="126" t="s">
        <v>521</v>
      </c>
      <c r="BI81" s="10"/>
      <c r="BJ81" s="128"/>
      <c r="BK81" s="126"/>
      <c r="BL81" s="10"/>
      <c r="BM81" s="128"/>
      <c r="BN81" s="126" t="s">
        <v>267</v>
      </c>
      <c r="BO81" s="10"/>
      <c r="BP81" s="128"/>
      <c r="BQ81" s="129">
        <v>0</v>
      </c>
      <c r="BR81" s="89">
        <v>0</v>
      </c>
      <c r="BS81" s="159">
        <v>0</v>
      </c>
      <c r="BT81" s="129">
        <v>0</v>
      </c>
      <c r="BU81" s="89">
        <v>0</v>
      </c>
      <c r="BV81" s="159">
        <v>0</v>
      </c>
      <c r="BW81" s="160">
        <v>0</v>
      </c>
      <c r="BX81" s="29">
        <v>0</v>
      </c>
      <c r="BY81" s="161">
        <v>0</v>
      </c>
      <c r="BZ81" s="129">
        <v>0</v>
      </c>
      <c r="CA81" s="89">
        <v>0</v>
      </c>
      <c r="CB81" s="159">
        <v>6.24</v>
      </c>
      <c r="CC81" s="126">
        <v>0</v>
      </c>
      <c r="CD81" s="10">
        <v>0</v>
      </c>
      <c r="CE81" s="128">
        <v>0</v>
      </c>
      <c r="CF81" s="126">
        <v>0</v>
      </c>
      <c r="CG81" s="10">
        <v>0</v>
      </c>
      <c r="CH81" s="128">
        <v>0</v>
      </c>
      <c r="CI81" s="126">
        <v>0</v>
      </c>
      <c r="CJ81" s="10">
        <v>0</v>
      </c>
      <c r="CK81" s="128">
        <v>0</v>
      </c>
      <c r="CL81" s="126">
        <v>0</v>
      </c>
      <c r="CM81" s="10">
        <v>0</v>
      </c>
      <c r="CN81" s="128">
        <v>0</v>
      </c>
      <c r="CO81" s="126">
        <v>0</v>
      </c>
      <c r="CP81" s="10">
        <v>0</v>
      </c>
      <c r="CQ81" s="128">
        <v>0</v>
      </c>
      <c r="CS81" s="179" t="str">
        <f t="shared" si="16"/>
        <v>Heifer_gylle_sengestald_draenet_org</v>
      </c>
      <c r="CT81" s="85" t="str">
        <f t="shared" si="17"/>
        <v>Cattle_slurry_org</v>
      </c>
      <c r="CV81" s="126"/>
      <c r="CW81" s="127"/>
      <c r="CX81" s="128"/>
      <c r="CY81" s="126"/>
      <c r="CZ81" s="10"/>
      <c r="DA81" s="128"/>
      <c r="DB81" s="129">
        <v>0</v>
      </c>
      <c r="DC81" s="138">
        <v>0.49</v>
      </c>
      <c r="DD81" s="89">
        <f t="shared" si="15"/>
        <v>1.96</v>
      </c>
      <c r="DE81" s="89">
        <v>2</v>
      </c>
      <c r="DF81" s="128">
        <v>0</v>
      </c>
      <c r="DG81" s="126">
        <v>0</v>
      </c>
      <c r="DH81" s="128">
        <v>0</v>
      </c>
      <c r="DI81" s="126">
        <v>0</v>
      </c>
      <c r="DJ81" s="148">
        <v>0</v>
      </c>
      <c r="DK81" s="10" t="s">
        <v>517</v>
      </c>
      <c r="DL81" s="143"/>
    </row>
    <row r="82" spans="1:116" x14ac:dyDescent="0.3">
      <c r="A82" s="206">
        <f t="shared" si="20"/>
        <v>78</v>
      </c>
      <c r="B82" s="10" t="str">
        <f t="shared" si="19"/>
        <v>For_prod_78</v>
      </c>
      <c r="C82" s="10"/>
      <c r="D82" s="113">
        <f>VLOOKUP(C82,Other_tabels!$E$5:$G$225,2,FALSE)</f>
        <v>0</v>
      </c>
      <c r="E82" s="113">
        <f>VLOOKUP(C82,Other_tabels!$E$5:$G$225,3,FALSE)</f>
        <v>0</v>
      </c>
      <c r="F82" s="10"/>
      <c r="G82" s="10"/>
      <c r="H82" s="79"/>
      <c r="I82" s="38"/>
      <c r="J82" s="29"/>
      <c r="K82" s="39">
        <f t="shared" si="18"/>
        <v>0</v>
      </c>
      <c r="L82" s="89"/>
      <c r="M82" s="89"/>
      <c r="N82" s="89"/>
      <c r="O82" s="29"/>
      <c r="P82" s="143"/>
      <c r="Q82" s="4"/>
      <c r="Y82" s="4">
        <f t="shared" si="22"/>
        <v>78</v>
      </c>
      <c r="Z82" s="10" t="str">
        <f t="shared" si="21"/>
        <v>For_prod_78</v>
      </c>
      <c r="AA82" s="10"/>
      <c r="AB82" s="113" t="e">
        <f>VLOOKUP(AA82,Other_tabels!$E$5:$G$131,2,FALSE)</f>
        <v>#N/A</v>
      </c>
      <c r="AC82" s="113" t="e">
        <f>VLOOKUP(AA82,Other_tabels!$E$5:$G$131,3,FALSE)</f>
        <v>#N/A</v>
      </c>
      <c r="AD82" s="10"/>
      <c r="AE82" s="10"/>
      <c r="AF82" s="10"/>
      <c r="AI82" s="206">
        <v>79</v>
      </c>
      <c r="AJ82" s="10" t="s">
        <v>386</v>
      </c>
      <c r="AK82" s="10" t="s">
        <v>347</v>
      </c>
      <c r="AL82" s="113" t="str">
        <f>VLOOKUP(AK82,Other_tabels!$E$5:$G$225,2,FALSE)</f>
        <v>Livestock_manure_org</v>
      </c>
      <c r="AM82" s="113" t="str">
        <f>VLOOKUP(AK82,Other_tabels!$E$5:$G$225,3,FALSE)</f>
        <v>Field_application</v>
      </c>
      <c r="AN82" s="10">
        <v>110</v>
      </c>
      <c r="AO82" s="10" t="s">
        <v>33</v>
      </c>
      <c r="AQ82" s="10">
        <v>80</v>
      </c>
      <c r="AR82" s="10" t="s">
        <v>292</v>
      </c>
      <c r="AT82" s="10">
        <v>6.61</v>
      </c>
      <c r="AU82" s="10">
        <v>0.18</v>
      </c>
      <c r="AV82">
        <v>1</v>
      </c>
      <c r="AX82" s="10" t="s">
        <v>1212</v>
      </c>
      <c r="AY82" s="166" t="s">
        <v>522</v>
      </c>
      <c r="AZ82" s="10"/>
      <c r="BA82" s="128"/>
      <c r="BB82" s="126" t="s">
        <v>523</v>
      </c>
      <c r="BC82" s="10"/>
      <c r="BD82" s="128"/>
      <c r="BE82" s="126" t="s">
        <v>522</v>
      </c>
      <c r="BF82" s="10"/>
      <c r="BG82" s="148"/>
      <c r="BH82" s="126" t="s">
        <v>521</v>
      </c>
      <c r="BI82" s="10"/>
      <c r="BJ82" s="128"/>
      <c r="BK82" s="126"/>
      <c r="BL82" s="10"/>
      <c r="BM82" s="128"/>
      <c r="BN82" s="126" t="s">
        <v>267</v>
      </c>
      <c r="BO82" s="10"/>
      <c r="BP82" s="128"/>
      <c r="BQ82" s="129">
        <v>0</v>
      </c>
      <c r="BR82" s="89">
        <v>0</v>
      </c>
      <c r="BS82" s="159">
        <v>0</v>
      </c>
      <c r="BT82" s="129">
        <v>0</v>
      </c>
      <c r="BU82" s="89">
        <v>0</v>
      </c>
      <c r="BV82" s="159">
        <v>0</v>
      </c>
      <c r="BW82" s="160">
        <v>0</v>
      </c>
      <c r="BX82" s="29">
        <v>0</v>
      </c>
      <c r="BY82" s="161">
        <v>0</v>
      </c>
      <c r="BZ82" s="129">
        <v>0</v>
      </c>
      <c r="CA82" s="89">
        <v>0</v>
      </c>
      <c r="CB82" s="159">
        <v>7.2</v>
      </c>
      <c r="CC82" s="126">
        <v>0</v>
      </c>
      <c r="CD82" s="10">
        <v>0</v>
      </c>
      <c r="CE82" s="128">
        <v>0</v>
      </c>
      <c r="CF82" s="126">
        <v>0</v>
      </c>
      <c r="CG82" s="10">
        <v>0</v>
      </c>
      <c r="CH82" s="128">
        <v>0</v>
      </c>
      <c r="CI82" s="126">
        <v>0</v>
      </c>
      <c r="CJ82" s="10">
        <v>0</v>
      </c>
      <c r="CK82" s="128">
        <v>0</v>
      </c>
      <c r="CL82" s="126">
        <v>0</v>
      </c>
      <c r="CM82" s="10">
        <v>0</v>
      </c>
      <c r="CN82" s="128">
        <v>0</v>
      </c>
      <c r="CO82" s="126">
        <v>0</v>
      </c>
      <c r="CP82" s="10">
        <v>0</v>
      </c>
      <c r="CQ82" s="128">
        <v>0</v>
      </c>
      <c r="CS82" s="179" t="str">
        <f t="shared" si="16"/>
        <v>Heifer_gylle_dybstroelse_spalter_linespil_org</v>
      </c>
      <c r="CT82" s="85" t="str">
        <f t="shared" si="17"/>
        <v>Cattle_slurry_org</v>
      </c>
      <c r="CV82" s="126"/>
      <c r="CW82" s="127"/>
      <c r="CX82" s="128"/>
      <c r="CY82" s="126"/>
      <c r="CZ82" s="10"/>
      <c r="DA82" s="128"/>
      <c r="DB82" s="129">
        <v>0</v>
      </c>
      <c r="DC82" s="138">
        <v>0.49</v>
      </c>
      <c r="DD82" s="89">
        <f t="shared" si="15"/>
        <v>1.96</v>
      </c>
      <c r="DE82" s="89">
        <v>2</v>
      </c>
      <c r="DF82" s="128">
        <v>0</v>
      </c>
      <c r="DG82" s="126">
        <v>0</v>
      </c>
      <c r="DH82" s="128">
        <v>0</v>
      </c>
      <c r="DI82" s="126">
        <v>0</v>
      </c>
      <c r="DJ82" s="148">
        <v>0</v>
      </c>
      <c r="DK82" s="10" t="s">
        <v>517</v>
      </c>
      <c r="DL82" s="143"/>
    </row>
    <row r="83" spans="1:116" x14ac:dyDescent="0.3">
      <c r="A83" s="206">
        <f t="shared" si="20"/>
        <v>79</v>
      </c>
      <c r="B83" s="10" t="str">
        <f t="shared" si="19"/>
        <v>For_prod_79</v>
      </c>
      <c r="C83" s="10"/>
      <c r="D83" s="113">
        <f>VLOOKUP(C83,Other_tabels!$E$5:$G$225,2,FALSE)</f>
        <v>0</v>
      </c>
      <c r="E83" s="113">
        <f>VLOOKUP(C83,Other_tabels!$E$5:$G$225,3,FALSE)</f>
        <v>0</v>
      </c>
      <c r="F83" s="10"/>
      <c r="G83" s="10"/>
      <c r="H83" s="79"/>
      <c r="I83" s="38"/>
      <c r="J83" s="29"/>
      <c r="K83" s="39">
        <f t="shared" si="18"/>
        <v>0</v>
      </c>
      <c r="L83" s="89"/>
      <c r="M83" s="89"/>
      <c r="N83" s="89"/>
      <c r="O83" s="29"/>
      <c r="P83" s="143"/>
      <c r="Q83" s="4"/>
      <c r="Y83" s="4">
        <f t="shared" si="22"/>
        <v>79</v>
      </c>
      <c r="Z83" s="10" t="str">
        <f t="shared" si="21"/>
        <v>For_prod_79</v>
      </c>
      <c r="AA83" s="10"/>
      <c r="AB83" s="113" t="e">
        <f>VLOOKUP(AA83,Other_tabels!$E$5:$G$131,2,FALSE)</f>
        <v>#N/A</v>
      </c>
      <c r="AC83" s="113" t="e">
        <f>VLOOKUP(AA83,Other_tabels!$E$5:$G$131,3,FALSE)</f>
        <v>#N/A</v>
      </c>
      <c r="AD83" s="10"/>
      <c r="AE83" s="10"/>
      <c r="AF83" s="10"/>
      <c r="AI83" s="206">
        <v>80</v>
      </c>
      <c r="AJ83" s="10" t="s">
        <v>387</v>
      </c>
      <c r="AK83" s="10" t="s">
        <v>347</v>
      </c>
      <c r="AL83" s="113" t="str">
        <f>VLOOKUP(AK83,Other_tabels!$E$5:$G$225,2,FALSE)</f>
        <v>Livestock_manure_org</v>
      </c>
      <c r="AM83" s="113" t="str">
        <f>VLOOKUP(AK83,Other_tabels!$E$5:$G$225,3,FALSE)</f>
        <v>Field_application</v>
      </c>
      <c r="AN83" s="10">
        <v>110</v>
      </c>
      <c r="AO83" s="10" t="s">
        <v>33</v>
      </c>
      <c r="AQ83" s="10">
        <v>80</v>
      </c>
      <c r="AR83" s="10" t="s">
        <v>292</v>
      </c>
      <c r="AT83" s="10">
        <v>6.61</v>
      </c>
      <c r="AU83" s="10">
        <v>0.18</v>
      </c>
      <c r="AV83">
        <v>1</v>
      </c>
      <c r="AX83" s="10" t="s">
        <v>1212</v>
      </c>
      <c r="AY83" s="166" t="s">
        <v>522</v>
      </c>
      <c r="AZ83" s="10"/>
      <c r="BA83" s="128"/>
      <c r="BB83" s="126" t="s">
        <v>523</v>
      </c>
      <c r="BC83" s="10"/>
      <c r="BD83" s="128"/>
      <c r="BE83" s="126" t="s">
        <v>522</v>
      </c>
      <c r="BF83" s="10"/>
      <c r="BG83" s="148"/>
      <c r="BH83" s="126" t="s">
        <v>521</v>
      </c>
      <c r="BI83" s="10"/>
      <c r="BJ83" s="128"/>
      <c r="BK83" s="126"/>
      <c r="BL83" s="10"/>
      <c r="BM83" s="128"/>
      <c r="BN83" s="126" t="s">
        <v>267</v>
      </c>
      <c r="BO83" s="10"/>
      <c r="BP83" s="128"/>
      <c r="BQ83" s="129">
        <v>0</v>
      </c>
      <c r="BR83" s="89">
        <v>0</v>
      </c>
      <c r="BS83" s="159">
        <v>0</v>
      </c>
      <c r="BT83" s="129">
        <v>0</v>
      </c>
      <c r="BU83" s="89">
        <v>0</v>
      </c>
      <c r="BV83" s="159">
        <v>0</v>
      </c>
      <c r="BW83" s="160">
        <v>0</v>
      </c>
      <c r="BX83" s="29">
        <v>0</v>
      </c>
      <c r="BY83" s="161">
        <v>0</v>
      </c>
      <c r="BZ83" s="129">
        <v>0</v>
      </c>
      <c r="CA83" s="89">
        <v>0</v>
      </c>
      <c r="CB83" s="159">
        <v>8.1</v>
      </c>
      <c r="CC83" s="126">
        <v>0</v>
      </c>
      <c r="CD83" s="10">
        <v>0</v>
      </c>
      <c r="CE83" s="128">
        <v>0</v>
      </c>
      <c r="CF83" s="126">
        <v>0</v>
      </c>
      <c r="CG83" s="10">
        <v>0</v>
      </c>
      <c r="CH83" s="128">
        <v>0</v>
      </c>
      <c r="CI83" s="126">
        <v>0</v>
      </c>
      <c r="CJ83" s="10">
        <v>0</v>
      </c>
      <c r="CK83" s="128">
        <v>0</v>
      </c>
      <c r="CL83" s="126">
        <v>0</v>
      </c>
      <c r="CM83" s="10">
        <v>0</v>
      </c>
      <c r="CN83" s="128">
        <v>0</v>
      </c>
      <c r="CO83" s="126">
        <v>0</v>
      </c>
      <c r="CP83" s="10">
        <v>0</v>
      </c>
      <c r="CQ83" s="128">
        <v>0</v>
      </c>
      <c r="CS83" s="179" t="str">
        <f t="shared" si="16"/>
        <v>Heifer_gylle_dybstroelse_spalter_ring_bag_org</v>
      </c>
      <c r="CT83" s="85" t="str">
        <f t="shared" si="17"/>
        <v>Cattle_slurry_org</v>
      </c>
      <c r="CV83" s="126"/>
      <c r="CW83" s="127"/>
      <c r="CX83" s="128"/>
      <c r="CY83" s="126"/>
      <c r="CZ83" s="10"/>
      <c r="DA83" s="128"/>
      <c r="DB83" s="129">
        <v>0</v>
      </c>
      <c r="DC83" s="138">
        <v>0.49</v>
      </c>
      <c r="DD83" s="89">
        <f t="shared" si="15"/>
        <v>1.96</v>
      </c>
      <c r="DE83" s="89">
        <v>2</v>
      </c>
      <c r="DF83" s="128">
        <v>0</v>
      </c>
      <c r="DG83" s="126">
        <v>0</v>
      </c>
      <c r="DH83" s="128">
        <v>0</v>
      </c>
      <c r="DI83" s="126">
        <v>0</v>
      </c>
      <c r="DJ83" s="148">
        <v>0</v>
      </c>
      <c r="DK83" s="10" t="s">
        <v>517</v>
      </c>
      <c r="DL83" s="143"/>
    </row>
    <row r="84" spans="1:116" x14ac:dyDescent="0.3">
      <c r="A84" s="206">
        <f t="shared" si="20"/>
        <v>80</v>
      </c>
      <c r="B84" s="10" t="str">
        <f t="shared" si="19"/>
        <v>For_prod_80</v>
      </c>
      <c r="C84" s="10"/>
      <c r="D84" s="113">
        <f>VLOOKUP(C84,Other_tabels!$E$5:$G$225,2,FALSE)</f>
        <v>0</v>
      </c>
      <c r="E84" s="113">
        <f>VLOOKUP(C84,Other_tabels!$E$5:$G$225,3,FALSE)</f>
        <v>0</v>
      </c>
      <c r="F84" s="10"/>
      <c r="G84" s="10"/>
      <c r="H84" s="79"/>
      <c r="I84" s="38"/>
      <c r="J84" s="29"/>
      <c r="K84" s="39">
        <f t="shared" si="18"/>
        <v>0</v>
      </c>
      <c r="L84" s="89"/>
      <c r="M84" s="89"/>
      <c r="N84" s="89"/>
      <c r="O84" s="29"/>
      <c r="P84" s="143"/>
      <c r="Q84" s="4"/>
      <c r="Y84" s="4">
        <f t="shared" si="22"/>
        <v>80</v>
      </c>
      <c r="Z84" s="10" t="str">
        <f t="shared" si="21"/>
        <v>For_prod_80</v>
      </c>
      <c r="AA84" s="10"/>
      <c r="AB84" s="113" t="e">
        <f>VLOOKUP(AA84,Other_tabels!$E$5:$G$131,2,FALSE)</f>
        <v>#N/A</v>
      </c>
      <c r="AC84" s="113" t="e">
        <f>VLOOKUP(AA84,Other_tabels!$E$5:$G$131,3,FALSE)</f>
        <v>#N/A</v>
      </c>
      <c r="AD84" s="10"/>
      <c r="AE84" s="10"/>
      <c r="AF84" s="10"/>
      <c r="AI84" s="206">
        <v>81</v>
      </c>
      <c r="AJ84" s="10" t="s">
        <v>388</v>
      </c>
      <c r="AK84" s="10" t="s">
        <v>347</v>
      </c>
      <c r="AL84" s="113" t="str">
        <f>VLOOKUP(AK84,Other_tabels!$E$5:$G$225,2,FALSE)</f>
        <v>Livestock_manure_org</v>
      </c>
      <c r="AM84" s="113" t="str">
        <f>VLOOKUP(AK84,Other_tabels!$E$5:$G$225,3,FALSE)</f>
        <v>Field_application</v>
      </c>
      <c r="AN84" s="10">
        <v>100</v>
      </c>
      <c r="AO84" s="10" t="s">
        <v>33</v>
      </c>
      <c r="AQ84" s="10">
        <v>80</v>
      </c>
      <c r="AR84" s="10" t="s">
        <v>293</v>
      </c>
      <c r="AT84" s="10">
        <v>6.61</v>
      </c>
      <c r="AU84" s="10">
        <v>0.18</v>
      </c>
      <c r="AV84">
        <v>1</v>
      </c>
      <c r="AX84" s="10" t="s">
        <v>1212</v>
      </c>
      <c r="AY84" s="166" t="s">
        <v>522</v>
      </c>
      <c r="AZ84" s="10"/>
      <c r="BA84" s="128"/>
      <c r="BB84" s="126" t="s">
        <v>523</v>
      </c>
      <c r="BC84" s="10"/>
      <c r="BD84" s="128"/>
      <c r="BE84" s="126" t="s">
        <v>522</v>
      </c>
      <c r="BF84" s="10"/>
      <c r="BG84" s="148"/>
      <c r="BH84" s="126" t="s">
        <v>521</v>
      </c>
      <c r="BI84" s="10"/>
      <c r="BJ84" s="128"/>
      <c r="BK84" s="126"/>
      <c r="BL84" s="10"/>
      <c r="BM84" s="128"/>
      <c r="BN84" s="126" t="s">
        <v>267</v>
      </c>
      <c r="BO84" s="10"/>
      <c r="BP84" s="128"/>
      <c r="BQ84" s="129">
        <v>0</v>
      </c>
      <c r="BR84" s="89">
        <v>0</v>
      </c>
      <c r="BS84" s="159">
        <v>0</v>
      </c>
      <c r="BT84" s="129">
        <v>0</v>
      </c>
      <c r="BU84" s="89">
        <v>0</v>
      </c>
      <c r="BV84" s="159">
        <v>0</v>
      </c>
      <c r="BW84" s="160">
        <v>0</v>
      </c>
      <c r="BX84" s="29">
        <v>0</v>
      </c>
      <c r="BY84" s="161">
        <v>0</v>
      </c>
      <c r="BZ84" s="129">
        <v>0</v>
      </c>
      <c r="CA84" s="89">
        <v>0</v>
      </c>
      <c r="CB84" s="159">
        <v>9.6</v>
      </c>
      <c r="CC84" s="126">
        <v>0</v>
      </c>
      <c r="CD84" s="10">
        <v>0</v>
      </c>
      <c r="CE84" s="128">
        <v>0</v>
      </c>
      <c r="CF84" s="126">
        <v>0</v>
      </c>
      <c r="CG84" s="10">
        <v>0</v>
      </c>
      <c r="CH84" s="128">
        <v>0</v>
      </c>
      <c r="CI84" s="126">
        <v>0</v>
      </c>
      <c r="CJ84" s="10">
        <v>0</v>
      </c>
      <c r="CK84" s="128">
        <v>0</v>
      </c>
      <c r="CL84" s="126">
        <v>0</v>
      </c>
      <c r="CM84" s="10">
        <v>0</v>
      </c>
      <c r="CN84" s="128">
        <v>0</v>
      </c>
      <c r="CO84" s="126">
        <v>0</v>
      </c>
      <c r="CP84" s="10">
        <v>0</v>
      </c>
      <c r="CQ84" s="128">
        <v>0</v>
      </c>
      <c r="CS84" s="179" t="str">
        <f t="shared" si="16"/>
        <v>Heifer_gylle_spaltestald_org</v>
      </c>
      <c r="CT84" s="85" t="str">
        <f t="shared" si="17"/>
        <v>Cattle_slurry_org</v>
      </c>
      <c r="CV84" s="126"/>
      <c r="CW84" s="127"/>
      <c r="CX84" s="128"/>
      <c r="CY84" s="126"/>
      <c r="CZ84" s="10"/>
      <c r="DA84" s="128"/>
      <c r="DB84" s="129">
        <v>0</v>
      </c>
      <c r="DC84" s="138">
        <v>0.49</v>
      </c>
      <c r="DD84" s="89">
        <f t="shared" si="15"/>
        <v>1.96</v>
      </c>
      <c r="DE84" s="89">
        <v>2</v>
      </c>
      <c r="DF84" s="128">
        <v>0</v>
      </c>
      <c r="DG84" s="126">
        <v>0</v>
      </c>
      <c r="DH84" s="128">
        <v>0</v>
      </c>
      <c r="DI84" s="126">
        <v>0</v>
      </c>
      <c r="DJ84" s="148">
        <v>0</v>
      </c>
      <c r="DK84" s="10" t="s">
        <v>517</v>
      </c>
      <c r="DL84" s="143"/>
    </row>
    <row r="85" spans="1:116" x14ac:dyDescent="0.3">
      <c r="A85" s="206">
        <f t="shared" si="20"/>
        <v>81</v>
      </c>
      <c r="B85" s="10" t="str">
        <f t="shared" si="19"/>
        <v>For_prod_81</v>
      </c>
      <c r="C85" s="10"/>
      <c r="D85" s="113">
        <f>VLOOKUP(C85,Other_tabels!$E$5:$G$225,2,FALSE)</f>
        <v>0</v>
      </c>
      <c r="E85" s="113">
        <f>VLOOKUP(C85,Other_tabels!$E$5:$G$225,3,FALSE)</f>
        <v>0</v>
      </c>
      <c r="F85" s="10"/>
      <c r="G85" s="10"/>
      <c r="H85" s="79"/>
      <c r="I85" s="38"/>
      <c r="J85" s="29"/>
      <c r="K85" s="39">
        <f t="shared" si="18"/>
        <v>0</v>
      </c>
      <c r="L85" s="89"/>
      <c r="M85" s="89"/>
      <c r="N85" s="89"/>
      <c r="O85" s="29"/>
      <c r="P85" s="143"/>
      <c r="Q85" s="4"/>
      <c r="Y85" s="4">
        <f t="shared" si="22"/>
        <v>81</v>
      </c>
      <c r="Z85" s="10" t="str">
        <f t="shared" si="21"/>
        <v>For_prod_81</v>
      </c>
      <c r="AA85" s="10"/>
      <c r="AB85" s="113" t="e">
        <f>VLOOKUP(AA85,Other_tabels!$E$5:$G$131,2,FALSE)</f>
        <v>#N/A</v>
      </c>
      <c r="AC85" s="113" t="e">
        <f>VLOOKUP(AA85,Other_tabels!$E$5:$G$131,3,FALSE)</f>
        <v>#N/A</v>
      </c>
      <c r="AD85" s="10"/>
      <c r="AE85" s="10"/>
      <c r="AF85" s="10"/>
      <c r="AI85" s="206">
        <v>82</v>
      </c>
      <c r="AJ85" s="10" t="s">
        <v>389</v>
      </c>
      <c r="AK85" s="10" t="s">
        <v>244</v>
      </c>
      <c r="AL85" s="113" t="str">
        <f>VLOOKUP(AK85,Other_tabels!$E$5:$G$225,2,FALSE)</f>
        <v>Livestock_manure_conv</v>
      </c>
      <c r="AM85" s="113" t="str">
        <f>VLOOKUP(AK85,Other_tabels!$E$5:$G$225,3,FALSE)</f>
        <v>Field_application</v>
      </c>
      <c r="AN85" s="10">
        <v>128</v>
      </c>
      <c r="AO85" s="10" t="s">
        <v>33</v>
      </c>
      <c r="AQ85" s="10">
        <v>80</v>
      </c>
      <c r="AR85" s="10" t="s">
        <v>292</v>
      </c>
      <c r="AT85" s="10">
        <v>6.61</v>
      </c>
      <c r="AU85" s="10">
        <v>0.18</v>
      </c>
      <c r="AV85">
        <v>1</v>
      </c>
      <c r="AX85" s="10" t="s">
        <v>1212</v>
      </c>
      <c r="AY85" s="166" t="s">
        <v>522</v>
      </c>
      <c r="AZ85" s="10"/>
      <c r="BA85" s="128"/>
      <c r="BB85" s="126" t="s">
        <v>523</v>
      </c>
      <c r="BC85" s="10"/>
      <c r="BD85" s="128"/>
      <c r="BE85" s="126" t="s">
        <v>522</v>
      </c>
      <c r="BF85" s="10"/>
      <c r="BG85" s="148"/>
      <c r="BH85" s="126" t="s">
        <v>521</v>
      </c>
      <c r="BI85" s="10"/>
      <c r="BJ85" s="128"/>
      <c r="BK85" s="126"/>
      <c r="BL85" s="10"/>
      <c r="BM85" s="128"/>
      <c r="BN85" s="126" t="s">
        <v>267</v>
      </c>
      <c r="BO85" s="10"/>
      <c r="BP85" s="128"/>
      <c r="BQ85" s="129">
        <v>0</v>
      </c>
      <c r="BR85" s="89">
        <v>0</v>
      </c>
      <c r="BS85" s="159">
        <v>0</v>
      </c>
      <c r="BT85" s="129">
        <v>0</v>
      </c>
      <c r="BU85" s="89">
        <v>0</v>
      </c>
      <c r="BV85" s="159">
        <v>0</v>
      </c>
      <c r="BW85" s="160">
        <v>0</v>
      </c>
      <c r="BX85" s="29">
        <v>0</v>
      </c>
      <c r="BY85" s="161">
        <v>0</v>
      </c>
      <c r="BZ85" s="129">
        <v>0</v>
      </c>
      <c r="CA85" s="89">
        <v>0</v>
      </c>
      <c r="CB85" s="159">
        <v>3.6</v>
      </c>
      <c r="CC85" s="126">
        <v>0</v>
      </c>
      <c r="CD85" s="10">
        <v>0</v>
      </c>
      <c r="CE85" s="128">
        <v>0</v>
      </c>
      <c r="CF85" s="126">
        <v>0</v>
      </c>
      <c r="CG85" s="10">
        <v>0</v>
      </c>
      <c r="CH85" s="128">
        <v>0</v>
      </c>
      <c r="CI85" s="126">
        <v>0</v>
      </c>
      <c r="CJ85" s="10">
        <v>0</v>
      </c>
      <c r="CK85" s="128">
        <v>0</v>
      </c>
      <c r="CL85" s="126">
        <v>0</v>
      </c>
      <c r="CM85" s="10">
        <v>0</v>
      </c>
      <c r="CN85" s="128">
        <v>0</v>
      </c>
      <c r="CO85" s="126">
        <v>0</v>
      </c>
      <c r="CP85" s="10">
        <v>0</v>
      </c>
      <c r="CQ85" s="128">
        <v>0</v>
      </c>
      <c r="CS85" s="179" t="str">
        <f t="shared" si="16"/>
        <v>Bull_gylle_bindestald_conv</v>
      </c>
      <c r="CT85" s="85" t="str">
        <f t="shared" si="17"/>
        <v>Cattle_slurry_conv</v>
      </c>
      <c r="CV85" s="126"/>
      <c r="CW85" s="127"/>
      <c r="CX85" s="128"/>
      <c r="CY85" s="126"/>
      <c r="CZ85" s="10"/>
      <c r="DA85" s="128"/>
      <c r="DB85" s="129">
        <v>0</v>
      </c>
      <c r="DC85" s="138">
        <v>0.49</v>
      </c>
      <c r="DD85" s="89">
        <f t="shared" si="15"/>
        <v>1.96</v>
      </c>
      <c r="DE85" s="89">
        <v>2</v>
      </c>
      <c r="DF85" s="128">
        <v>0</v>
      </c>
      <c r="DG85" s="126">
        <v>0</v>
      </c>
      <c r="DH85" s="128">
        <v>0</v>
      </c>
      <c r="DI85" s="126">
        <v>0</v>
      </c>
      <c r="DJ85" s="148">
        <v>0</v>
      </c>
      <c r="DK85" s="10" t="s">
        <v>517</v>
      </c>
      <c r="DL85" s="143"/>
    </row>
    <row r="86" spans="1:116" x14ac:dyDescent="0.3">
      <c r="A86" s="206">
        <f t="shared" si="20"/>
        <v>82</v>
      </c>
      <c r="B86" s="10" t="str">
        <f t="shared" si="19"/>
        <v>For_prod_82</v>
      </c>
      <c r="C86" s="10"/>
      <c r="D86" s="113">
        <f>VLOOKUP(C86,Other_tabels!$E$5:$G$225,2,FALSE)</f>
        <v>0</v>
      </c>
      <c r="E86" s="113">
        <f>VLOOKUP(C86,Other_tabels!$E$5:$G$225,3,FALSE)</f>
        <v>0</v>
      </c>
      <c r="F86" s="10"/>
      <c r="G86" s="10"/>
      <c r="H86" s="79"/>
      <c r="I86" s="38"/>
      <c r="J86" s="29"/>
      <c r="K86" s="39">
        <f t="shared" si="18"/>
        <v>0</v>
      </c>
      <c r="L86" s="89"/>
      <c r="M86" s="89"/>
      <c r="N86" s="89"/>
      <c r="O86" s="29"/>
      <c r="P86" s="143"/>
      <c r="Q86" s="4"/>
      <c r="Y86" s="4">
        <f t="shared" si="22"/>
        <v>82</v>
      </c>
      <c r="Z86" s="10" t="str">
        <f t="shared" si="21"/>
        <v>For_prod_82</v>
      </c>
      <c r="AA86" s="10"/>
      <c r="AB86" s="113" t="e">
        <f>VLOOKUP(AA86,Other_tabels!$E$5:$G$131,2,FALSE)</f>
        <v>#N/A</v>
      </c>
      <c r="AC86" s="113" t="e">
        <f>VLOOKUP(AA86,Other_tabels!$E$5:$G$131,3,FALSE)</f>
        <v>#N/A</v>
      </c>
      <c r="AD86" s="10"/>
      <c r="AE86" s="10"/>
      <c r="AF86" s="10"/>
      <c r="AI86" s="206">
        <v>83</v>
      </c>
      <c r="AJ86" s="10" t="s">
        <v>390</v>
      </c>
      <c r="AK86" s="10" t="s">
        <v>246</v>
      </c>
      <c r="AL86" s="113" t="str">
        <f>VLOOKUP(AK86,Other_tabels!$E$5:$G$225,2,FALSE)</f>
        <v>Livestock_manure_conv</v>
      </c>
      <c r="AM86" s="113" t="str">
        <f>VLOOKUP(AK86,Other_tabels!$E$5:$G$225,3,FALSE)</f>
        <v>Field_application</v>
      </c>
      <c r="AN86" s="10">
        <v>206</v>
      </c>
      <c r="AO86" s="10" t="s">
        <v>33</v>
      </c>
      <c r="AQ86" s="10">
        <v>80</v>
      </c>
      <c r="AR86" s="10" t="s">
        <v>292</v>
      </c>
      <c r="AT86" s="10">
        <v>2</v>
      </c>
      <c r="AU86" s="10">
        <v>0.18</v>
      </c>
      <c r="AV86">
        <v>2</v>
      </c>
      <c r="AX86" s="10" t="s">
        <v>1212</v>
      </c>
      <c r="AY86" s="166" t="s">
        <v>522</v>
      </c>
      <c r="AZ86" s="10"/>
      <c r="BA86" s="128">
        <v>8.1999999999999993</v>
      </c>
      <c r="BB86" s="126" t="s">
        <v>523</v>
      </c>
      <c r="BC86" s="10"/>
      <c r="BD86" s="128">
        <v>8.1999999999999993</v>
      </c>
      <c r="BE86" s="126" t="s">
        <v>522</v>
      </c>
      <c r="BF86" s="10"/>
      <c r="BG86" s="148">
        <v>8.1999999999999993</v>
      </c>
      <c r="BH86" s="126" t="s">
        <v>521</v>
      </c>
      <c r="BI86" s="10"/>
      <c r="BJ86" s="128">
        <v>8.1999999999999993</v>
      </c>
      <c r="BK86" s="126"/>
      <c r="BL86" s="10"/>
      <c r="BM86" s="128"/>
      <c r="BN86" s="126" t="s">
        <v>267</v>
      </c>
      <c r="BO86" s="10"/>
      <c r="BP86" s="128"/>
      <c r="BQ86" s="129">
        <v>0</v>
      </c>
      <c r="BR86" s="89">
        <v>0</v>
      </c>
      <c r="BS86" s="159">
        <v>0</v>
      </c>
      <c r="BT86" s="129">
        <v>0</v>
      </c>
      <c r="BU86" s="89">
        <v>0</v>
      </c>
      <c r="BV86" s="159">
        <v>0</v>
      </c>
      <c r="BW86" s="160">
        <v>0</v>
      </c>
      <c r="BX86" s="29">
        <v>0</v>
      </c>
      <c r="BY86" s="161">
        <v>0</v>
      </c>
      <c r="BZ86" s="129">
        <v>0</v>
      </c>
      <c r="CA86" s="89">
        <v>0</v>
      </c>
      <c r="CB86" s="159">
        <v>0</v>
      </c>
      <c r="CC86" s="126">
        <v>0</v>
      </c>
      <c r="CD86" s="10">
        <v>0</v>
      </c>
      <c r="CE86" s="128">
        <v>0</v>
      </c>
      <c r="CF86" s="126">
        <v>0</v>
      </c>
      <c r="CG86" s="10">
        <v>0</v>
      </c>
      <c r="CH86" s="128">
        <v>0</v>
      </c>
      <c r="CI86" s="126">
        <v>0</v>
      </c>
      <c r="CJ86" s="10">
        <v>0</v>
      </c>
      <c r="CK86" s="128">
        <v>0</v>
      </c>
      <c r="CL86" s="126">
        <v>0</v>
      </c>
      <c r="CM86" s="10">
        <v>0</v>
      </c>
      <c r="CN86" s="128">
        <v>0</v>
      </c>
      <c r="CO86" s="126">
        <v>0</v>
      </c>
      <c r="CP86" s="10">
        <v>0</v>
      </c>
      <c r="CQ86" s="128">
        <v>0</v>
      </c>
      <c r="CS86" s="179" t="str">
        <f t="shared" si="16"/>
        <v>Bull_fast_moeg_conv</v>
      </c>
      <c r="CT86" s="85" t="str">
        <f t="shared" si="17"/>
        <v>Cattle_solid_manure_conv</v>
      </c>
      <c r="CV86" s="126">
        <v>3</v>
      </c>
      <c r="CW86" s="127">
        <v>3</v>
      </c>
      <c r="CX86" s="128">
        <v>3</v>
      </c>
      <c r="CY86" s="126">
        <v>3</v>
      </c>
      <c r="CZ86" s="10"/>
      <c r="DA86" s="128"/>
      <c r="DB86" s="129">
        <v>0</v>
      </c>
      <c r="DC86" s="138">
        <v>0.5</v>
      </c>
      <c r="DD86" s="89">
        <f t="shared" si="15"/>
        <v>2</v>
      </c>
      <c r="DE86" s="89">
        <v>4</v>
      </c>
      <c r="DF86" s="128">
        <v>5</v>
      </c>
      <c r="DG86" s="126">
        <v>0</v>
      </c>
      <c r="DH86" s="128">
        <v>2.5</v>
      </c>
      <c r="DI86" s="126">
        <v>0</v>
      </c>
      <c r="DJ86" s="148">
        <v>20</v>
      </c>
      <c r="DK86" s="10" t="s">
        <v>517</v>
      </c>
      <c r="DL86" s="143"/>
    </row>
    <row r="87" spans="1:116" x14ac:dyDescent="0.3">
      <c r="A87" s="206">
        <f t="shared" si="20"/>
        <v>83</v>
      </c>
      <c r="B87" s="10" t="str">
        <f t="shared" si="19"/>
        <v>For_prod_83</v>
      </c>
      <c r="C87" s="10"/>
      <c r="D87" s="113">
        <f>VLOOKUP(C87,Other_tabels!$E$5:$G$225,2,FALSE)</f>
        <v>0</v>
      </c>
      <c r="E87" s="113">
        <f>VLOOKUP(C87,Other_tabels!$E$5:$G$225,3,FALSE)</f>
        <v>0</v>
      </c>
      <c r="F87" s="10"/>
      <c r="G87" s="10"/>
      <c r="H87" s="79"/>
      <c r="I87" s="38"/>
      <c r="J87" s="29"/>
      <c r="K87" s="39">
        <f t="shared" si="18"/>
        <v>0</v>
      </c>
      <c r="L87" s="89"/>
      <c r="M87" s="89"/>
      <c r="N87" s="89"/>
      <c r="O87" s="29"/>
      <c r="P87" s="143"/>
      <c r="Q87" s="4"/>
      <c r="Y87" s="4">
        <f t="shared" si="22"/>
        <v>83</v>
      </c>
      <c r="Z87" s="10" t="str">
        <f t="shared" si="21"/>
        <v>For_prod_83</v>
      </c>
      <c r="AA87" s="10"/>
      <c r="AB87" s="113" t="e">
        <f>VLOOKUP(AA87,Other_tabels!$E$5:$G$131,2,FALSE)</f>
        <v>#N/A</v>
      </c>
      <c r="AC87" s="113" t="e">
        <f>VLOOKUP(AA87,Other_tabels!$E$5:$G$131,3,FALSE)</f>
        <v>#N/A</v>
      </c>
      <c r="AD87" s="10"/>
      <c r="AE87" s="10"/>
      <c r="AF87" s="10"/>
      <c r="AI87" s="206">
        <v>84</v>
      </c>
      <c r="AJ87" s="10" t="s">
        <v>391</v>
      </c>
      <c r="AK87" s="10" t="s">
        <v>245</v>
      </c>
      <c r="AL87" s="113" t="str">
        <f>VLOOKUP(AK87,Other_tabels!$E$5:$G$225,2,FALSE)</f>
        <v>Livestock_manure_conv</v>
      </c>
      <c r="AM87" s="113" t="str">
        <f>VLOOKUP(AK87,Other_tabels!$E$5:$G$225,3,FALSE)</f>
        <v>Field_application</v>
      </c>
      <c r="AN87" s="10">
        <v>31</v>
      </c>
      <c r="AO87" s="10" t="s">
        <v>33</v>
      </c>
      <c r="AQ87" s="10">
        <v>80</v>
      </c>
      <c r="AR87" s="10" t="s">
        <v>292</v>
      </c>
      <c r="AT87" s="10">
        <v>6.61</v>
      </c>
      <c r="AU87" s="10">
        <v>0.18</v>
      </c>
      <c r="AV87">
        <v>1</v>
      </c>
      <c r="AX87" s="10" t="s">
        <v>1212</v>
      </c>
      <c r="AY87" s="166" t="s">
        <v>522</v>
      </c>
      <c r="AZ87" s="10"/>
      <c r="BA87" s="128"/>
      <c r="BB87" s="126" t="s">
        <v>523</v>
      </c>
      <c r="BC87" s="10"/>
      <c r="BD87" s="128"/>
      <c r="BE87" s="126" t="s">
        <v>522</v>
      </c>
      <c r="BF87" s="10"/>
      <c r="BG87" s="148"/>
      <c r="BH87" s="126" t="s">
        <v>521</v>
      </c>
      <c r="BI87" s="10"/>
      <c r="BJ87" s="128"/>
      <c r="BK87" s="126"/>
      <c r="BL87" s="10"/>
      <c r="BM87" s="128"/>
      <c r="BN87" s="126" t="s">
        <v>267</v>
      </c>
      <c r="BO87" s="10"/>
      <c r="BP87" s="128"/>
      <c r="BQ87" s="129">
        <v>0</v>
      </c>
      <c r="BR87" s="89">
        <v>0</v>
      </c>
      <c r="BS87" s="159">
        <v>0</v>
      </c>
      <c r="BT87" s="129">
        <v>0</v>
      </c>
      <c r="BU87" s="89">
        <v>0</v>
      </c>
      <c r="BV87" s="159">
        <v>0</v>
      </c>
      <c r="BW87" s="160">
        <v>0</v>
      </c>
      <c r="BX87" s="29">
        <v>0</v>
      </c>
      <c r="BY87" s="161">
        <v>0</v>
      </c>
      <c r="BZ87" s="129">
        <v>0</v>
      </c>
      <c r="CA87" s="89">
        <v>0</v>
      </c>
      <c r="CB87" s="159">
        <v>5.4</v>
      </c>
      <c r="CC87" s="126">
        <v>0</v>
      </c>
      <c r="CD87" s="10">
        <v>0</v>
      </c>
      <c r="CE87" s="128">
        <v>0</v>
      </c>
      <c r="CF87" s="126">
        <v>0</v>
      </c>
      <c r="CG87" s="10">
        <v>0</v>
      </c>
      <c r="CH87" s="128">
        <v>0</v>
      </c>
      <c r="CI87" s="126">
        <v>0</v>
      </c>
      <c r="CJ87" s="10">
        <v>0</v>
      </c>
      <c r="CK87" s="128">
        <v>0</v>
      </c>
      <c r="CL87" s="126">
        <v>0</v>
      </c>
      <c r="CM87" s="10">
        <v>0</v>
      </c>
      <c r="CN87" s="128">
        <v>0</v>
      </c>
      <c r="CO87" s="126">
        <v>0</v>
      </c>
      <c r="CP87" s="10">
        <v>0</v>
      </c>
      <c r="CQ87" s="128">
        <v>0</v>
      </c>
      <c r="CS87" s="179" t="str">
        <f t="shared" si="16"/>
        <v>Bull_ajle_conv</v>
      </c>
      <c r="CT87" s="85" t="str">
        <f t="shared" si="17"/>
        <v>Cattle_ajle_conv</v>
      </c>
      <c r="CV87" s="126"/>
      <c r="CW87" s="127"/>
      <c r="CX87" s="128"/>
      <c r="CY87" s="126"/>
      <c r="CZ87" s="10"/>
      <c r="DA87" s="128"/>
      <c r="DB87" s="129">
        <v>0</v>
      </c>
      <c r="DC87" s="138">
        <v>0.49</v>
      </c>
      <c r="DD87" s="89">
        <f t="shared" si="15"/>
        <v>1.96</v>
      </c>
      <c r="DE87" s="89">
        <v>2.2000000000000002</v>
      </c>
      <c r="DF87" s="128">
        <v>0</v>
      </c>
      <c r="DG87" s="126">
        <v>0</v>
      </c>
      <c r="DH87" s="128">
        <v>0</v>
      </c>
      <c r="DI87" s="126">
        <v>0</v>
      </c>
      <c r="DJ87" s="148">
        <v>0</v>
      </c>
      <c r="DK87" s="10" t="s">
        <v>517</v>
      </c>
      <c r="DL87" s="143"/>
    </row>
    <row r="88" spans="1:116" x14ac:dyDescent="0.3">
      <c r="A88" s="206">
        <f t="shared" si="20"/>
        <v>84</v>
      </c>
      <c r="B88" s="10" t="str">
        <f t="shared" si="19"/>
        <v>For_prod_84</v>
      </c>
      <c r="C88" s="10"/>
      <c r="D88" s="113">
        <f>VLOOKUP(C88,Other_tabels!$E$5:$G$225,2,FALSE)</f>
        <v>0</v>
      </c>
      <c r="E88" s="113">
        <f>VLOOKUP(C88,Other_tabels!$E$5:$G$225,3,FALSE)</f>
        <v>0</v>
      </c>
      <c r="F88" s="10"/>
      <c r="G88" s="10"/>
      <c r="H88" s="79"/>
      <c r="I88" s="38"/>
      <c r="J88" s="29"/>
      <c r="K88" s="39">
        <f t="shared" si="18"/>
        <v>0</v>
      </c>
      <c r="L88" s="89"/>
      <c r="M88" s="89"/>
      <c r="N88" s="89"/>
      <c r="O88" s="29"/>
      <c r="P88" s="143"/>
      <c r="Q88" s="4"/>
      <c r="Y88" s="4">
        <f t="shared" si="22"/>
        <v>84</v>
      </c>
      <c r="Z88" s="10" t="str">
        <f t="shared" si="21"/>
        <v>For_prod_84</v>
      </c>
      <c r="AA88" s="10"/>
      <c r="AB88" s="113" t="e">
        <f>VLOOKUP(AA88,Other_tabels!$E$5:$G$131,2,FALSE)</f>
        <v>#N/A</v>
      </c>
      <c r="AC88" s="113" t="e">
        <f>VLOOKUP(AA88,Other_tabels!$E$5:$G$131,3,FALSE)</f>
        <v>#N/A</v>
      </c>
      <c r="AD88" s="10"/>
      <c r="AE88" s="10"/>
      <c r="AF88" s="10"/>
      <c r="AI88" s="206">
        <v>85</v>
      </c>
      <c r="AJ88" s="10" t="s">
        <v>392</v>
      </c>
      <c r="AK88" s="10" t="s">
        <v>247</v>
      </c>
      <c r="AL88" s="113" t="str">
        <f>VLOOKUP(AK88,Other_tabels!$E$5:$G$225,2,FALSE)</f>
        <v>Livestock_manure_conv</v>
      </c>
      <c r="AM88" s="113" t="str">
        <f>VLOOKUP(AK88,Other_tabels!$E$5:$G$225,3,FALSE)</f>
        <v>Field_application</v>
      </c>
      <c r="AN88" s="10">
        <v>300</v>
      </c>
      <c r="AO88" s="10" t="s">
        <v>33</v>
      </c>
      <c r="AQ88" s="10">
        <v>80</v>
      </c>
      <c r="AR88" s="10" t="s">
        <v>292</v>
      </c>
      <c r="AT88" s="10">
        <v>12.4</v>
      </c>
      <c r="AU88" s="10">
        <v>0.18</v>
      </c>
      <c r="AV88">
        <v>4</v>
      </c>
      <c r="AX88" s="10" t="s">
        <v>1212</v>
      </c>
      <c r="AY88" s="166" t="s">
        <v>522</v>
      </c>
      <c r="AZ88" s="10"/>
      <c r="BA88" s="128">
        <v>48.3</v>
      </c>
      <c r="BB88" s="126" t="s">
        <v>523</v>
      </c>
      <c r="BC88" s="10"/>
      <c r="BD88" s="128">
        <v>48.3</v>
      </c>
      <c r="BE88" s="126" t="s">
        <v>522</v>
      </c>
      <c r="BF88" s="10"/>
      <c r="BG88" s="148">
        <v>48.3</v>
      </c>
      <c r="BH88" s="126" t="s">
        <v>521</v>
      </c>
      <c r="BI88" s="10"/>
      <c r="BJ88" s="128">
        <v>48.3</v>
      </c>
      <c r="BK88" s="126"/>
      <c r="BL88" s="10"/>
      <c r="BM88" s="128"/>
      <c r="BN88" s="126" t="s">
        <v>267</v>
      </c>
      <c r="BO88" s="10"/>
      <c r="BP88" s="128"/>
      <c r="BQ88" s="129">
        <v>0</v>
      </c>
      <c r="BR88" s="89">
        <v>0</v>
      </c>
      <c r="BS88" s="159">
        <v>0</v>
      </c>
      <c r="BT88" s="129">
        <v>0</v>
      </c>
      <c r="BU88" s="89">
        <v>0</v>
      </c>
      <c r="BV88" s="159">
        <v>0</v>
      </c>
      <c r="BW88" s="160">
        <v>0</v>
      </c>
      <c r="BX88" s="29">
        <v>0</v>
      </c>
      <c r="BY88" s="161">
        <v>0</v>
      </c>
      <c r="BZ88" s="129">
        <v>0</v>
      </c>
      <c r="CA88" s="89">
        <v>0</v>
      </c>
      <c r="CB88" s="159">
        <v>6</v>
      </c>
      <c r="CC88" s="126">
        <v>0</v>
      </c>
      <c r="CD88" s="10">
        <v>0</v>
      </c>
      <c r="CE88" s="128">
        <v>0</v>
      </c>
      <c r="CF88" s="126">
        <v>0</v>
      </c>
      <c r="CG88" s="10">
        <v>0</v>
      </c>
      <c r="CH88" s="128">
        <v>0</v>
      </c>
      <c r="CI88" s="126">
        <v>0</v>
      </c>
      <c r="CJ88" s="10">
        <v>0</v>
      </c>
      <c r="CK88" s="128">
        <v>0</v>
      </c>
      <c r="CL88" s="126">
        <v>0</v>
      </c>
      <c r="CM88" s="10">
        <v>0</v>
      </c>
      <c r="CN88" s="128">
        <v>0</v>
      </c>
      <c r="CO88" s="126">
        <v>0</v>
      </c>
      <c r="CP88" s="10">
        <v>0</v>
      </c>
      <c r="CQ88" s="128">
        <v>0</v>
      </c>
      <c r="CS88" s="179" t="str">
        <f t="shared" si="16"/>
        <v>Bull_dybstroelse_hel_conv</v>
      </c>
      <c r="CT88" s="85" t="str">
        <f t="shared" si="17"/>
        <v>Cattle_deep_litter_conv</v>
      </c>
      <c r="CV88" s="126"/>
      <c r="CW88" s="127"/>
      <c r="CX88" s="128"/>
      <c r="CY88" s="126"/>
      <c r="CZ88" s="10"/>
      <c r="DA88" s="128"/>
      <c r="DB88" s="129">
        <v>0</v>
      </c>
      <c r="DC88" s="138">
        <v>1</v>
      </c>
      <c r="DD88" s="89">
        <f t="shared" si="15"/>
        <v>4</v>
      </c>
      <c r="DE88" s="89">
        <v>1</v>
      </c>
      <c r="DF88" s="128">
        <v>0</v>
      </c>
      <c r="DG88" s="126">
        <v>0</v>
      </c>
      <c r="DH88" s="128">
        <v>0</v>
      </c>
      <c r="DI88" s="126">
        <v>0</v>
      </c>
      <c r="DJ88" s="148">
        <v>0</v>
      </c>
      <c r="DK88" s="10" t="s">
        <v>517</v>
      </c>
      <c r="DL88" s="143" t="s">
        <v>1221</v>
      </c>
    </row>
    <row r="89" spans="1:116" x14ac:dyDescent="0.3">
      <c r="A89" s="206">
        <f t="shared" si="20"/>
        <v>85</v>
      </c>
      <c r="B89" s="10" t="str">
        <f t="shared" si="19"/>
        <v>For_prod_85</v>
      </c>
      <c r="C89" s="10"/>
      <c r="D89" s="113">
        <f>VLOOKUP(C89,Other_tabels!$E$5:$G$225,2,FALSE)</f>
        <v>0</v>
      </c>
      <c r="E89" s="113">
        <f>VLOOKUP(C89,Other_tabels!$E$5:$G$225,3,FALSE)</f>
        <v>0</v>
      </c>
      <c r="F89" s="10"/>
      <c r="G89" s="10"/>
      <c r="H89" s="79"/>
      <c r="I89" s="38"/>
      <c r="J89" s="29"/>
      <c r="K89" s="39">
        <f t="shared" si="18"/>
        <v>0</v>
      </c>
      <c r="L89" s="89"/>
      <c r="M89" s="89"/>
      <c r="N89" s="89"/>
      <c r="O89" s="29"/>
      <c r="P89" s="143"/>
      <c r="Q89" s="4"/>
      <c r="Y89" s="4">
        <f t="shared" si="22"/>
        <v>85</v>
      </c>
      <c r="Z89" s="10" t="str">
        <f t="shared" si="21"/>
        <v>For_prod_85</v>
      </c>
      <c r="AA89" s="10"/>
      <c r="AB89" s="113" t="e">
        <f>VLOOKUP(AA89,Other_tabels!$E$5:$G$131,2,FALSE)</f>
        <v>#N/A</v>
      </c>
      <c r="AC89" s="113" t="e">
        <f>VLOOKUP(AA89,Other_tabels!$E$5:$G$131,3,FALSE)</f>
        <v>#N/A</v>
      </c>
      <c r="AD89" s="10"/>
      <c r="AE89" s="10"/>
      <c r="AF89" s="10"/>
      <c r="AI89" s="206">
        <v>86</v>
      </c>
      <c r="AJ89" s="10" t="s">
        <v>393</v>
      </c>
      <c r="AK89" s="10" t="s">
        <v>247</v>
      </c>
      <c r="AL89" s="113" t="str">
        <f>VLOOKUP(AK89,Other_tabels!$E$5:$G$225,2,FALSE)</f>
        <v>Livestock_manure_conv</v>
      </c>
      <c r="AM89" s="113" t="str">
        <f>VLOOKUP(AK89,Other_tabels!$E$5:$G$225,3,FALSE)</f>
        <v>Field_application</v>
      </c>
      <c r="AN89" s="10">
        <v>300</v>
      </c>
      <c r="AO89" s="10" t="s">
        <v>33</v>
      </c>
      <c r="AQ89" s="10">
        <v>80</v>
      </c>
      <c r="AR89" s="10" t="s">
        <v>292</v>
      </c>
      <c r="AT89" s="10">
        <v>17</v>
      </c>
      <c r="AU89" s="10">
        <v>0.18</v>
      </c>
      <c r="AV89">
        <v>2</v>
      </c>
      <c r="AX89" s="10" t="s">
        <v>1212</v>
      </c>
      <c r="AY89" s="166" t="s">
        <v>522</v>
      </c>
      <c r="AZ89" s="10"/>
      <c r="BA89" s="128">
        <v>43.9</v>
      </c>
      <c r="BB89" s="126" t="s">
        <v>523</v>
      </c>
      <c r="BC89" s="10"/>
      <c r="BD89" s="128">
        <v>43.9</v>
      </c>
      <c r="BE89" s="126" t="s">
        <v>522</v>
      </c>
      <c r="BF89" s="10"/>
      <c r="BG89" s="148">
        <v>43.9</v>
      </c>
      <c r="BH89" s="126" t="s">
        <v>521</v>
      </c>
      <c r="BI89" s="10"/>
      <c r="BJ89" s="128">
        <v>43.9</v>
      </c>
      <c r="BK89" s="126"/>
      <c r="BL89" s="10"/>
      <c r="BM89" s="128"/>
      <c r="BN89" s="126" t="s">
        <v>267</v>
      </c>
      <c r="BO89" s="10"/>
      <c r="BP89" s="128"/>
      <c r="BQ89" s="129">
        <v>0</v>
      </c>
      <c r="BR89" s="89">
        <v>0</v>
      </c>
      <c r="BS89" s="159">
        <v>0</v>
      </c>
      <c r="BT89" s="129">
        <v>0</v>
      </c>
      <c r="BU89" s="89">
        <v>0</v>
      </c>
      <c r="BV89" s="159">
        <v>0</v>
      </c>
      <c r="BW89" s="160">
        <v>0</v>
      </c>
      <c r="BX89" s="29">
        <v>0</v>
      </c>
      <c r="BY89" s="161">
        <v>0</v>
      </c>
      <c r="BZ89" s="129">
        <v>0</v>
      </c>
      <c r="CA89" s="89">
        <v>0</v>
      </c>
      <c r="CB89" s="159">
        <v>6</v>
      </c>
      <c r="CC89" s="126">
        <v>0</v>
      </c>
      <c r="CD89" s="10">
        <v>0</v>
      </c>
      <c r="CE89" s="128">
        <v>0</v>
      </c>
      <c r="CF89" s="126">
        <v>0</v>
      </c>
      <c r="CG89" s="10">
        <v>0</v>
      </c>
      <c r="CH89" s="128">
        <v>0</v>
      </c>
      <c r="CI89" s="126">
        <v>0</v>
      </c>
      <c r="CJ89" s="10">
        <v>0</v>
      </c>
      <c r="CK89" s="128">
        <v>0</v>
      </c>
      <c r="CL89" s="126">
        <v>0</v>
      </c>
      <c r="CM89" s="10">
        <v>0</v>
      </c>
      <c r="CN89" s="128">
        <v>0</v>
      </c>
      <c r="CO89" s="126">
        <v>0</v>
      </c>
      <c r="CP89" s="10">
        <v>0</v>
      </c>
      <c r="CQ89" s="128">
        <v>0</v>
      </c>
      <c r="CS89" s="179" t="str">
        <f t="shared" si="16"/>
        <v>Bull_dybstroelse_delvis_conv</v>
      </c>
      <c r="CT89" s="85" t="str">
        <f t="shared" si="17"/>
        <v>Cattle_deep_litter_conv</v>
      </c>
      <c r="CV89" s="126"/>
      <c r="CW89" s="127"/>
      <c r="CX89" s="128"/>
      <c r="CY89" s="126"/>
      <c r="CZ89" s="10"/>
      <c r="DA89" s="128"/>
      <c r="DB89" s="129">
        <v>0</v>
      </c>
      <c r="DC89" s="138">
        <v>1</v>
      </c>
      <c r="DD89" s="89">
        <f t="shared" si="15"/>
        <v>4</v>
      </c>
      <c r="DE89" s="89">
        <v>1</v>
      </c>
      <c r="DF89" s="128">
        <v>0</v>
      </c>
      <c r="DG89" s="126">
        <v>0</v>
      </c>
      <c r="DH89" s="128">
        <v>0</v>
      </c>
      <c r="DI89" s="126">
        <v>0</v>
      </c>
      <c r="DJ89" s="148">
        <v>0</v>
      </c>
      <c r="DK89" s="10" t="s">
        <v>517</v>
      </c>
      <c r="DL89" s="143" t="s">
        <v>1221</v>
      </c>
    </row>
    <row r="90" spans="1:116" x14ac:dyDescent="0.3">
      <c r="A90" s="206">
        <f t="shared" si="20"/>
        <v>86</v>
      </c>
      <c r="B90" s="10" t="str">
        <f t="shared" si="19"/>
        <v>For_prod_86</v>
      </c>
      <c r="C90" s="10"/>
      <c r="D90" s="113">
        <f>VLOOKUP(C90,Other_tabels!$E$5:$G$225,2,FALSE)</f>
        <v>0</v>
      </c>
      <c r="E90" s="113">
        <f>VLOOKUP(C90,Other_tabels!$E$5:$G$225,3,FALSE)</f>
        <v>0</v>
      </c>
      <c r="F90" s="10"/>
      <c r="G90" s="10"/>
      <c r="H90" s="79"/>
      <c r="I90" s="38"/>
      <c r="J90" s="29"/>
      <c r="K90" s="39">
        <f t="shared" si="18"/>
        <v>0</v>
      </c>
      <c r="L90" s="89"/>
      <c r="M90" s="89"/>
      <c r="N90" s="89"/>
      <c r="O90" s="29"/>
      <c r="P90" s="143"/>
      <c r="Q90" s="4"/>
      <c r="Y90" s="4">
        <f t="shared" si="22"/>
        <v>86</v>
      </c>
      <c r="Z90" s="10" t="str">
        <f t="shared" si="21"/>
        <v>For_prod_86</v>
      </c>
      <c r="AA90" s="10"/>
      <c r="AB90" s="113" t="e">
        <f>VLOOKUP(AA90,Other_tabels!$E$5:$G$131,2,FALSE)</f>
        <v>#N/A</v>
      </c>
      <c r="AC90" s="113" t="e">
        <f>VLOOKUP(AA90,Other_tabels!$E$5:$G$131,3,FALSE)</f>
        <v>#N/A</v>
      </c>
      <c r="AD90" s="10"/>
      <c r="AE90" s="10"/>
      <c r="AF90" s="10"/>
      <c r="AI90" s="206">
        <v>87</v>
      </c>
      <c r="AJ90" s="10" t="s">
        <v>394</v>
      </c>
      <c r="AK90" s="10" t="s">
        <v>244</v>
      </c>
      <c r="AL90" s="113" t="str">
        <f>VLOOKUP(AK90,Other_tabels!$E$5:$G$225,2,FALSE)</f>
        <v>Livestock_manure_conv</v>
      </c>
      <c r="AM90" s="113" t="str">
        <f>VLOOKUP(AK90,Other_tabels!$E$5:$G$225,3,FALSE)</f>
        <v>Field_application</v>
      </c>
      <c r="AN90" s="10">
        <v>123</v>
      </c>
      <c r="AO90" s="10" t="s">
        <v>33</v>
      </c>
      <c r="AQ90" s="10">
        <v>80</v>
      </c>
      <c r="AR90" s="10" t="s">
        <v>292</v>
      </c>
      <c r="AT90" s="10">
        <v>6.61</v>
      </c>
      <c r="AU90" s="10">
        <v>0.18</v>
      </c>
      <c r="AV90">
        <v>1</v>
      </c>
      <c r="AX90" s="10" t="s">
        <v>1212</v>
      </c>
      <c r="AY90" s="166" t="s">
        <v>522</v>
      </c>
      <c r="AZ90" s="10"/>
      <c r="BA90" s="128"/>
      <c r="BB90" s="126" t="s">
        <v>523</v>
      </c>
      <c r="BC90" s="10"/>
      <c r="BD90" s="128"/>
      <c r="BE90" s="126" t="s">
        <v>522</v>
      </c>
      <c r="BF90" s="10"/>
      <c r="BG90" s="148"/>
      <c r="BH90" s="126" t="s">
        <v>521</v>
      </c>
      <c r="BI90" s="10"/>
      <c r="BJ90" s="128"/>
      <c r="BK90" s="126"/>
      <c r="BL90" s="10"/>
      <c r="BM90" s="128"/>
      <c r="BN90" s="126" t="s">
        <v>267</v>
      </c>
      <c r="BO90" s="10"/>
      <c r="BP90" s="128"/>
      <c r="BQ90" s="129">
        <v>0</v>
      </c>
      <c r="BR90" s="89">
        <v>0</v>
      </c>
      <c r="BS90" s="159">
        <v>0</v>
      </c>
      <c r="BT90" s="129">
        <v>0</v>
      </c>
      <c r="BU90" s="89">
        <v>0</v>
      </c>
      <c r="BV90" s="159">
        <v>0</v>
      </c>
      <c r="BW90" s="160">
        <v>0</v>
      </c>
      <c r="BX90" s="29">
        <v>0</v>
      </c>
      <c r="BY90" s="161">
        <v>0</v>
      </c>
      <c r="BZ90" s="129">
        <v>0</v>
      </c>
      <c r="CA90" s="89">
        <v>0</v>
      </c>
      <c r="CB90" s="159">
        <v>8.1</v>
      </c>
      <c r="CC90" s="126">
        <v>0</v>
      </c>
      <c r="CD90" s="10">
        <v>0</v>
      </c>
      <c r="CE90" s="128">
        <v>0</v>
      </c>
      <c r="CF90" s="126">
        <v>0</v>
      </c>
      <c r="CG90" s="10">
        <v>0</v>
      </c>
      <c r="CH90" s="128">
        <v>0</v>
      </c>
      <c r="CI90" s="126">
        <v>0</v>
      </c>
      <c r="CJ90" s="10">
        <v>0</v>
      </c>
      <c r="CK90" s="128">
        <v>0</v>
      </c>
      <c r="CL90" s="126">
        <v>0</v>
      </c>
      <c r="CM90" s="10">
        <v>0</v>
      </c>
      <c r="CN90" s="128">
        <v>0</v>
      </c>
      <c r="CO90" s="126">
        <v>0</v>
      </c>
      <c r="CP90" s="10">
        <v>0</v>
      </c>
      <c r="CQ90" s="128">
        <v>0</v>
      </c>
      <c r="CS90" s="179" t="str">
        <f t="shared" si="16"/>
        <v>Bull_gylle_sengestald_spalter_conv</v>
      </c>
      <c r="CT90" s="85" t="str">
        <f t="shared" si="17"/>
        <v>Cattle_slurry_conv</v>
      </c>
      <c r="CV90" s="126"/>
      <c r="CW90" s="127"/>
      <c r="CX90" s="128"/>
      <c r="CY90" s="126"/>
      <c r="CZ90" s="10"/>
      <c r="DA90" s="128"/>
      <c r="DB90" s="129">
        <v>0</v>
      </c>
      <c r="DC90" s="138">
        <v>0.49</v>
      </c>
      <c r="DD90" s="89">
        <f t="shared" si="15"/>
        <v>1.96</v>
      </c>
      <c r="DE90" s="89">
        <v>2</v>
      </c>
      <c r="DF90" s="128">
        <v>0</v>
      </c>
      <c r="DG90" s="126">
        <v>0</v>
      </c>
      <c r="DH90" s="128">
        <v>0</v>
      </c>
      <c r="DI90" s="126">
        <v>0</v>
      </c>
      <c r="DJ90" s="148">
        <v>0</v>
      </c>
      <c r="DK90" s="10" t="s">
        <v>517</v>
      </c>
      <c r="DL90" s="143"/>
    </row>
    <row r="91" spans="1:116" x14ac:dyDescent="0.3">
      <c r="A91" s="206">
        <f t="shared" si="20"/>
        <v>87</v>
      </c>
      <c r="B91" s="10" t="str">
        <f t="shared" si="19"/>
        <v>For_prod_87</v>
      </c>
      <c r="C91" s="10"/>
      <c r="D91" s="113">
        <f>VLOOKUP(C91,Other_tabels!$E$5:$G$225,2,FALSE)</f>
        <v>0</v>
      </c>
      <c r="E91" s="113">
        <f>VLOOKUP(C91,Other_tabels!$E$5:$G$225,3,FALSE)</f>
        <v>0</v>
      </c>
      <c r="F91" s="10"/>
      <c r="G91" s="10"/>
      <c r="H91" s="79"/>
      <c r="I91" s="38"/>
      <c r="J91" s="29"/>
      <c r="K91" s="39">
        <f t="shared" si="18"/>
        <v>0</v>
      </c>
      <c r="L91" s="89"/>
      <c r="M91" s="89"/>
      <c r="N91" s="89"/>
      <c r="O91" s="29"/>
      <c r="P91" s="143"/>
      <c r="Q91" s="4"/>
      <c r="Y91" s="4">
        <f t="shared" si="22"/>
        <v>87</v>
      </c>
      <c r="Z91" s="10" t="str">
        <f t="shared" si="21"/>
        <v>For_prod_87</v>
      </c>
      <c r="AA91" s="10"/>
      <c r="AB91" s="113" t="e">
        <f>VLOOKUP(AA91,Other_tabels!$E$5:$G$131,2,FALSE)</f>
        <v>#N/A</v>
      </c>
      <c r="AC91" s="113" t="e">
        <f>VLOOKUP(AA91,Other_tabels!$E$5:$G$131,3,FALSE)</f>
        <v>#N/A</v>
      </c>
      <c r="AD91" s="10"/>
      <c r="AE91" s="10"/>
      <c r="AF91" s="10"/>
      <c r="AI91" s="206">
        <v>88</v>
      </c>
      <c r="AJ91" s="10" t="s">
        <v>395</v>
      </c>
      <c r="AK91" s="10" t="s">
        <v>244</v>
      </c>
      <c r="AL91" s="113" t="str">
        <f>VLOOKUP(AK91,Other_tabels!$E$5:$G$225,2,FALSE)</f>
        <v>Livestock_manure_conv</v>
      </c>
      <c r="AM91" s="113" t="str">
        <f>VLOOKUP(AK91,Other_tabels!$E$5:$G$225,3,FALSE)</f>
        <v>Field_application</v>
      </c>
      <c r="AN91" s="10">
        <v>89</v>
      </c>
      <c r="AO91" s="10" t="s">
        <v>33</v>
      </c>
      <c r="AQ91" s="10">
        <v>80</v>
      </c>
      <c r="AR91" s="10" t="s">
        <v>292</v>
      </c>
      <c r="AT91" s="10">
        <v>6.61</v>
      </c>
      <c r="AU91" s="10">
        <v>0.18</v>
      </c>
      <c r="AV91">
        <v>1</v>
      </c>
      <c r="AX91" s="10" t="s">
        <v>1212</v>
      </c>
      <c r="AY91" s="166" t="s">
        <v>522</v>
      </c>
      <c r="AZ91" s="10"/>
      <c r="BA91" s="128"/>
      <c r="BB91" s="126" t="s">
        <v>523</v>
      </c>
      <c r="BC91" s="10"/>
      <c r="BD91" s="128"/>
      <c r="BE91" s="126" t="s">
        <v>522</v>
      </c>
      <c r="BF91" s="10"/>
      <c r="BG91" s="148"/>
      <c r="BH91" s="126" t="s">
        <v>521</v>
      </c>
      <c r="BI91" s="10"/>
      <c r="BJ91" s="128"/>
      <c r="BK91" s="126"/>
      <c r="BL91" s="10"/>
      <c r="BM91" s="128"/>
      <c r="BN91" s="126" t="s">
        <v>267</v>
      </c>
      <c r="BO91" s="10"/>
      <c r="BP91" s="128"/>
      <c r="BQ91" s="129">
        <v>0</v>
      </c>
      <c r="BR91" s="89">
        <v>0</v>
      </c>
      <c r="BS91" s="159">
        <v>0</v>
      </c>
      <c r="BT91" s="129">
        <v>0</v>
      </c>
      <c r="BU91" s="89">
        <v>0</v>
      </c>
      <c r="BV91" s="159">
        <v>0</v>
      </c>
      <c r="BW91" s="160">
        <v>0</v>
      </c>
      <c r="BX91" s="29">
        <v>0</v>
      </c>
      <c r="BY91" s="161">
        <v>0</v>
      </c>
      <c r="BZ91" s="129">
        <v>0</v>
      </c>
      <c r="CA91" s="89">
        <v>0</v>
      </c>
      <c r="CB91" s="159">
        <v>12.01</v>
      </c>
      <c r="CC91" s="126">
        <v>0</v>
      </c>
      <c r="CD91" s="10">
        <v>0</v>
      </c>
      <c r="CE91" s="128">
        <v>0</v>
      </c>
      <c r="CF91" s="126">
        <v>0</v>
      </c>
      <c r="CG91" s="10">
        <v>0</v>
      </c>
      <c r="CH91" s="128">
        <v>0</v>
      </c>
      <c r="CI91" s="126">
        <v>0</v>
      </c>
      <c r="CJ91" s="10">
        <v>0</v>
      </c>
      <c r="CK91" s="128">
        <v>0</v>
      </c>
      <c r="CL91" s="126">
        <v>0</v>
      </c>
      <c r="CM91" s="10">
        <v>0</v>
      </c>
      <c r="CN91" s="128">
        <v>0</v>
      </c>
      <c r="CO91" s="126">
        <v>0</v>
      </c>
      <c r="CP91" s="10">
        <v>0</v>
      </c>
      <c r="CQ91" s="128">
        <v>0</v>
      </c>
      <c r="CS91" s="179" t="str">
        <f t="shared" si="16"/>
        <v>Bull_gylle_dybstroelse_og_gulv_conv</v>
      </c>
      <c r="CT91" s="85" t="str">
        <f t="shared" si="17"/>
        <v>Cattle_slurry_conv</v>
      </c>
      <c r="CV91" s="126"/>
      <c r="CW91" s="127"/>
      <c r="CX91" s="128"/>
      <c r="CY91" s="126"/>
      <c r="CZ91" s="10"/>
      <c r="DA91" s="128"/>
      <c r="DB91" s="129">
        <v>0</v>
      </c>
      <c r="DC91" s="138">
        <v>0.49</v>
      </c>
      <c r="DD91" s="89">
        <f t="shared" si="15"/>
        <v>1.96</v>
      </c>
      <c r="DE91" s="89">
        <v>2</v>
      </c>
      <c r="DF91" s="128">
        <v>0</v>
      </c>
      <c r="DG91" s="126">
        <v>0</v>
      </c>
      <c r="DH91" s="128">
        <v>0</v>
      </c>
      <c r="DI91" s="126">
        <v>0</v>
      </c>
      <c r="DJ91" s="148">
        <v>0</v>
      </c>
      <c r="DK91" s="10" t="s">
        <v>517</v>
      </c>
      <c r="DL91" s="143"/>
    </row>
    <row r="92" spans="1:116" x14ac:dyDescent="0.3">
      <c r="A92" s="206">
        <f t="shared" si="20"/>
        <v>88</v>
      </c>
      <c r="B92" s="10" t="str">
        <f t="shared" si="19"/>
        <v>For_prod_88</v>
      </c>
      <c r="C92" s="10"/>
      <c r="D92" s="113">
        <f>VLOOKUP(C92,Other_tabels!$E$5:$G$225,2,FALSE)</f>
        <v>0</v>
      </c>
      <c r="E92" s="113">
        <f>VLOOKUP(C92,Other_tabels!$E$5:$G$225,3,FALSE)</f>
        <v>0</v>
      </c>
      <c r="F92" s="10"/>
      <c r="G92" s="10"/>
      <c r="H92" s="79"/>
      <c r="I92" s="38"/>
      <c r="J92" s="29"/>
      <c r="K92" s="39">
        <f t="shared" si="18"/>
        <v>0</v>
      </c>
      <c r="L92" s="89"/>
      <c r="M92" s="89"/>
      <c r="N92" s="89"/>
      <c r="O92" s="29"/>
      <c r="P92" s="143"/>
      <c r="Q92" s="4"/>
      <c r="Y92" s="4">
        <f t="shared" si="22"/>
        <v>88</v>
      </c>
      <c r="Z92" s="10" t="str">
        <f t="shared" si="21"/>
        <v>For_prod_88</v>
      </c>
      <c r="AA92" s="10"/>
      <c r="AB92" s="113" t="e">
        <f>VLOOKUP(AA92,Other_tabels!$E$5:$G$131,2,FALSE)</f>
        <v>#N/A</v>
      </c>
      <c r="AC92" s="113" t="e">
        <f>VLOOKUP(AA92,Other_tabels!$E$5:$G$131,3,FALSE)</f>
        <v>#N/A</v>
      </c>
      <c r="AD92" s="10"/>
      <c r="AE92" s="10"/>
      <c r="AF92" s="10"/>
      <c r="AI92" s="206">
        <v>89</v>
      </c>
      <c r="AJ92" s="10" t="s">
        <v>396</v>
      </c>
      <c r="AK92" s="10" t="s">
        <v>248</v>
      </c>
      <c r="AL92" s="113" t="str">
        <f>VLOOKUP(AK92,Other_tabels!$E$5:$G$225,2,FALSE)</f>
        <v>Dung_field_conv</v>
      </c>
      <c r="AM92" s="113" t="str">
        <f>VLOOKUP(AK92,Other_tabels!$E$5:$G$225,3,FALSE)</f>
        <v>Field_application</v>
      </c>
      <c r="AN92" s="10">
        <v>101</v>
      </c>
      <c r="AO92" s="10" t="s">
        <v>33</v>
      </c>
      <c r="AP92" t="s">
        <v>1206</v>
      </c>
      <c r="AQ92" s="10">
        <v>80</v>
      </c>
      <c r="AR92" s="10" t="s">
        <v>293</v>
      </c>
      <c r="AT92" s="10">
        <v>1</v>
      </c>
      <c r="AU92" s="10">
        <v>0.18</v>
      </c>
      <c r="AV92">
        <v>2</v>
      </c>
      <c r="AX92" s="10" t="s">
        <v>1212</v>
      </c>
      <c r="AY92" s="166" t="s">
        <v>522</v>
      </c>
      <c r="AZ92" s="10"/>
      <c r="BA92" s="128"/>
      <c r="BB92" s="126" t="s">
        <v>523</v>
      </c>
      <c r="BC92" s="10"/>
      <c r="BD92" s="128"/>
      <c r="BE92" s="126" t="s">
        <v>522</v>
      </c>
      <c r="BF92" s="10"/>
      <c r="BG92" s="148"/>
      <c r="BH92" s="126" t="s">
        <v>521</v>
      </c>
      <c r="BI92" s="10"/>
      <c r="BJ92" s="128"/>
      <c r="BK92" s="126"/>
      <c r="BL92" s="10"/>
      <c r="BM92" s="128"/>
      <c r="BN92" s="126" t="s">
        <v>267</v>
      </c>
      <c r="BO92" s="10"/>
      <c r="BP92" s="128"/>
      <c r="BQ92" s="129">
        <v>0</v>
      </c>
      <c r="BR92" s="89">
        <v>0</v>
      </c>
      <c r="BS92" s="159">
        <v>0</v>
      </c>
      <c r="BT92" s="129">
        <v>0</v>
      </c>
      <c r="BU92" s="89">
        <v>0</v>
      </c>
      <c r="BV92" s="159">
        <v>1.5</v>
      </c>
      <c r="BW92" s="160">
        <v>0</v>
      </c>
      <c r="BX92" s="29">
        <v>0</v>
      </c>
      <c r="BY92" s="161">
        <v>7.5</v>
      </c>
      <c r="BZ92" s="129">
        <v>0</v>
      </c>
      <c r="CA92" s="89">
        <v>0</v>
      </c>
      <c r="CB92" s="159">
        <v>7</v>
      </c>
      <c r="CC92" s="126">
        <v>0</v>
      </c>
      <c r="CD92" s="10">
        <v>0</v>
      </c>
      <c r="CE92" s="128">
        <v>0</v>
      </c>
      <c r="CF92" s="126">
        <v>0</v>
      </c>
      <c r="CG92" s="10">
        <v>0</v>
      </c>
      <c r="CH92" s="128">
        <v>0</v>
      </c>
      <c r="CI92" s="126">
        <v>0</v>
      </c>
      <c r="CJ92" s="10">
        <v>0</v>
      </c>
      <c r="CK92" s="128">
        <v>0</v>
      </c>
      <c r="CL92" s="126">
        <v>0</v>
      </c>
      <c r="CM92" s="10">
        <v>0</v>
      </c>
      <c r="CN92" s="128">
        <v>0</v>
      </c>
      <c r="CO92" s="126">
        <v>0</v>
      </c>
      <c r="CP92" s="10">
        <v>0</v>
      </c>
      <c r="CQ92" s="128">
        <v>0</v>
      </c>
      <c r="CS92" s="179" t="str">
        <f t="shared" si="16"/>
        <v>Bull_godning_afsat_på_mark_conv</v>
      </c>
      <c r="CT92" s="85" t="str">
        <f t="shared" si="17"/>
        <v>Cattle_dung_urine_field_conv</v>
      </c>
      <c r="CV92" s="126"/>
      <c r="CW92" s="127"/>
      <c r="CX92" s="128"/>
      <c r="CY92" s="126"/>
      <c r="CZ92" s="10"/>
      <c r="DA92" s="128"/>
      <c r="DB92" s="129"/>
      <c r="DC92" s="138"/>
      <c r="DD92" s="89"/>
      <c r="DE92" s="89"/>
      <c r="DF92" s="128"/>
      <c r="DG92" s="126"/>
      <c r="DH92" s="128"/>
      <c r="DI92" s="126"/>
      <c r="DJ92" s="148"/>
      <c r="DK92" s="10" t="s">
        <v>517</v>
      </c>
      <c r="DL92" s="143"/>
    </row>
    <row r="93" spans="1:116" x14ac:dyDescent="0.3">
      <c r="A93" s="206">
        <f t="shared" si="20"/>
        <v>89</v>
      </c>
      <c r="B93" s="10" t="str">
        <f t="shared" si="19"/>
        <v>For_prod_89</v>
      </c>
      <c r="C93" s="10"/>
      <c r="D93" s="113">
        <f>VLOOKUP(C93,Other_tabels!$E$5:$G$225,2,FALSE)</f>
        <v>0</v>
      </c>
      <c r="E93" s="113">
        <f>VLOOKUP(C93,Other_tabels!$E$5:$G$225,3,FALSE)</f>
        <v>0</v>
      </c>
      <c r="F93" s="10"/>
      <c r="G93" s="10"/>
      <c r="H93" s="79"/>
      <c r="I93" s="38"/>
      <c r="J93" s="29"/>
      <c r="K93" s="39">
        <f t="shared" si="18"/>
        <v>0</v>
      </c>
      <c r="L93" s="89"/>
      <c r="M93" s="89"/>
      <c r="N93" s="89"/>
      <c r="O93" s="29"/>
      <c r="P93" s="143"/>
      <c r="Q93" s="4"/>
      <c r="Y93" s="4">
        <f t="shared" si="22"/>
        <v>89</v>
      </c>
      <c r="Z93" s="10" t="str">
        <f t="shared" si="21"/>
        <v>For_prod_89</v>
      </c>
      <c r="AA93" s="10"/>
      <c r="AB93" s="113" t="e">
        <f>VLOOKUP(AA93,Other_tabels!$E$5:$G$131,2,FALSE)</f>
        <v>#N/A</v>
      </c>
      <c r="AC93" s="113" t="e">
        <f>VLOOKUP(AA93,Other_tabels!$E$5:$G$131,3,FALSE)</f>
        <v>#N/A</v>
      </c>
      <c r="AD93" s="10"/>
      <c r="AE93" s="10"/>
      <c r="AF93" s="10"/>
      <c r="AI93" s="206">
        <v>90</v>
      </c>
      <c r="AJ93" s="10" t="s">
        <v>397</v>
      </c>
      <c r="AK93" s="10" t="s">
        <v>244</v>
      </c>
      <c r="AL93" s="113" t="str">
        <f>VLOOKUP(AK93,Other_tabels!$E$5:$G$225,2,FALSE)</f>
        <v>Livestock_manure_conv</v>
      </c>
      <c r="AM93" s="113" t="str">
        <f>VLOOKUP(AK93,Other_tabels!$E$5:$G$225,3,FALSE)</f>
        <v>Field_application</v>
      </c>
      <c r="AN93" s="10">
        <v>123</v>
      </c>
      <c r="AO93" s="10" t="s">
        <v>33</v>
      </c>
      <c r="AQ93" s="10">
        <v>80</v>
      </c>
      <c r="AR93" s="10" t="s">
        <v>292</v>
      </c>
      <c r="AT93" s="10">
        <v>6.61</v>
      </c>
      <c r="AU93" s="10">
        <v>0.18</v>
      </c>
      <c r="AV93">
        <v>1</v>
      </c>
      <c r="AX93" s="10" t="s">
        <v>1212</v>
      </c>
      <c r="AY93" s="166" t="s">
        <v>522</v>
      </c>
      <c r="AZ93" s="10"/>
      <c r="BA93" s="128"/>
      <c r="BB93" s="126" t="s">
        <v>523</v>
      </c>
      <c r="BC93" s="10"/>
      <c r="BD93" s="128"/>
      <c r="BE93" s="126" t="s">
        <v>522</v>
      </c>
      <c r="BF93" s="10"/>
      <c r="BG93" s="148"/>
      <c r="BH93" s="126" t="s">
        <v>521</v>
      </c>
      <c r="BI93" s="10"/>
      <c r="BJ93" s="128"/>
      <c r="BK93" s="126"/>
      <c r="BL93" s="10"/>
      <c r="BM93" s="128"/>
      <c r="BN93" s="126" t="s">
        <v>267</v>
      </c>
      <c r="BO93" s="10"/>
      <c r="BP93" s="128"/>
      <c r="BQ93" s="129">
        <v>0</v>
      </c>
      <c r="BR93" s="89">
        <v>0</v>
      </c>
      <c r="BS93" s="159">
        <v>0</v>
      </c>
      <c r="BT93" s="129">
        <v>0</v>
      </c>
      <c r="BU93" s="89">
        <v>0</v>
      </c>
      <c r="BV93" s="159">
        <v>0</v>
      </c>
      <c r="BW93" s="160">
        <v>0</v>
      </c>
      <c r="BX93" s="29">
        <v>0</v>
      </c>
      <c r="BY93" s="161">
        <v>0</v>
      </c>
      <c r="BZ93" s="129">
        <v>0</v>
      </c>
      <c r="CA93" s="89">
        <v>0</v>
      </c>
      <c r="CB93" s="159">
        <v>12</v>
      </c>
      <c r="CC93" s="126">
        <v>0</v>
      </c>
      <c r="CD93" s="10">
        <v>0</v>
      </c>
      <c r="CE93" s="128">
        <v>0</v>
      </c>
      <c r="CF93" s="126">
        <v>0</v>
      </c>
      <c r="CG93" s="10">
        <v>0</v>
      </c>
      <c r="CH93" s="128">
        <v>0</v>
      </c>
      <c r="CI93" s="126">
        <v>0</v>
      </c>
      <c r="CJ93" s="10">
        <v>0</v>
      </c>
      <c r="CK93" s="128">
        <v>0</v>
      </c>
      <c r="CL93" s="126">
        <v>0</v>
      </c>
      <c r="CM93" s="10">
        <v>0</v>
      </c>
      <c r="CN93" s="128">
        <v>0</v>
      </c>
      <c r="CO93" s="126">
        <v>0</v>
      </c>
      <c r="CP93" s="10">
        <v>0</v>
      </c>
      <c r="CQ93" s="128">
        <v>0</v>
      </c>
      <c r="CS93" s="179" t="str">
        <f t="shared" si="16"/>
        <v>Bull_gylle_sengestald_fast_gulv_conv</v>
      </c>
      <c r="CT93" s="85" t="str">
        <f t="shared" si="17"/>
        <v>Cattle_slurry_conv</v>
      </c>
      <c r="CV93" s="126"/>
      <c r="CW93" s="127"/>
      <c r="CX93" s="128"/>
      <c r="CY93" s="126"/>
      <c r="CZ93" s="10"/>
      <c r="DA93" s="128"/>
      <c r="DB93" s="129">
        <v>0</v>
      </c>
      <c r="DC93" s="138">
        <v>0.49</v>
      </c>
      <c r="DD93" s="89">
        <f t="shared" si="15"/>
        <v>1.96</v>
      </c>
      <c r="DE93" s="89">
        <v>2</v>
      </c>
      <c r="DF93" s="128">
        <v>0</v>
      </c>
      <c r="DG93" s="126">
        <v>0</v>
      </c>
      <c r="DH93" s="128">
        <v>0</v>
      </c>
      <c r="DI93" s="126">
        <v>0</v>
      </c>
      <c r="DJ93" s="148">
        <v>0</v>
      </c>
      <c r="DK93" s="10" t="s">
        <v>517</v>
      </c>
      <c r="DL93" s="143"/>
    </row>
    <row r="94" spans="1:116" x14ac:dyDescent="0.3">
      <c r="A94" s="206">
        <f t="shared" si="20"/>
        <v>90</v>
      </c>
      <c r="B94" s="10" t="str">
        <f t="shared" si="19"/>
        <v>For_prod_90</v>
      </c>
      <c r="C94" s="10"/>
      <c r="D94" s="113">
        <f>VLOOKUP(C94,Other_tabels!$E$5:$G$225,2,FALSE)</f>
        <v>0</v>
      </c>
      <c r="E94" s="113">
        <f>VLOOKUP(C94,Other_tabels!$E$5:$G$225,3,FALSE)</f>
        <v>0</v>
      </c>
      <c r="F94" s="10"/>
      <c r="G94" s="10"/>
      <c r="H94" s="79"/>
      <c r="I94" s="38"/>
      <c r="J94" s="29"/>
      <c r="K94" s="39">
        <f t="shared" si="18"/>
        <v>0</v>
      </c>
      <c r="L94" s="89"/>
      <c r="M94" s="89"/>
      <c r="N94" s="89"/>
      <c r="O94" s="29"/>
      <c r="P94" s="143"/>
      <c r="Q94" s="4"/>
      <c r="Y94" s="4">
        <f t="shared" si="22"/>
        <v>90</v>
      </c>
      <c r="Z94" s="10" t="str">
        <f t="shared" si="21"/>
        <v>For_prod_90</v>
      </c>
      <c r="AA94" s="10"/>
      <c r="AB94" s="113" t="e">
        <f>VLOOKUP(AA94,Other_tabels!$E$5:$G$131,2,FALSE)</f>
        <v>#N/A</v>
      </c>
      <c r="AC94" s="113" t="e">
        <f>VLOOKUP(AA94,Other_tabels!$E$5:$G$131,3,FALSE)</f>
        <v>#N/A</v>
      </c>
      <c r="AD94" s="10"/>
      <c r="AE94" s="10"/>
      <c r="AF94" s="10"/>
      <c r="AI94" s="206">
        <v>91</v>
      </c>
      <c r="AJ94" s="10" t="s">
        <v>398</v>
      </c>
      <c r="AK94" s="10" t="s">
        <v>244</v>
      </c>
      <c r="AL94" s="113" t="str">
        <f>VLOOKUP(AK94,Other_tabels!$E$5:$G$225,2,FALSE)</f>
        <v>Livestock_manure_conv</v>
      </c>
      <c r="AM94" s="113" t="str">
        <f>VLOOKUP(AK94,Other_tabels!$E$5:$G$225,3,FALSE)</f>
        <v>Field_application</v>
      </c>
      <c r="AN94" s="10">
        <v>123</v>
      </c>
      <c r="AO94" s="10" t="s">
        <v>33</v>
      </c>
      <c r="AQ94" s="10">
        <v>80</v>
      </c>
      <c r="AR94" s="10" t="s">
        <v>292</v>
      </c>
      <c r="AT94" s="10">
        <v>6.61</v>
      </c>
      <c r="AU94" s="10">
        <v>0.18</v>
      </c>
      <c r="AV94">
        <v>1</v>
      </c>
      <c r="AX94" s="10" t="s">
        <v>1212</v>
      </c>
      <c r="AY94" s="166" t="s">
        <v>522</v>
      </c>
      <c r="AZ94" s="10"/>
      <c r="BA94" s="128"/>
      <c r="BB94" s="126" t="s">
        <v>523</v>
      </c>
      <c r="BC94" s="10"/>
      <c r="BD94" s="128"/>
      <c r="BE94" s="126" t="s">
        <v>522</v>
      </c>
      <c r="BF94" s="10"/>
      <c r="BG94" s="148"/>
      <c r="BH94" s="126" t="s">
        <v>521</v>
      </c>
      <c r="BI94" s="10"/>
      <c r="BJ94" s="128"/>
      <c r="BK94" s="126"/>
      <c r="BL94" s="10"/>
      <c r="BM94" s="128"/>
      <c r="BN94" s="126" t="s">
        <v>267</v>
      </c>
      <c r="BO94" s="10"/>
      <c r="BP94" s="128"/>
      <c r="BQ94" s="129">
        <v>0</v>
      </c>
      <c r="BR94" s="89">
        <v>0</v>
      </c>
      <c r="BS94" s="159">
        <v>0</v>
      </c>
      <c r="BT94" s="129">
        <v>0</v>
      </c>
      <c r="BU94" s="89">
        <v>0</v>
      </c>
      <c r="BV94" s="159">
        <v>0</v>
      </c>
      <c r="BW94" s="160">
        <v>0</v>
      </c>
      <c r="BX94" s="29">
        <v>0</v>
      </c>
      <c r="BY94" s="161">
        <v>0</v>
      </c>
      <c r="BZ94" s="129">
        <v>0</v>
      </c>
      <c r="CA94" s="89">
        <v>0</v>
      </c>
      <c r="CB94" s="159">
        <v>6.24</v>
      </c>
      <c r="CC94" s="126">
        <v>0</v>
      </c>
      <c r="CD94" s="10">
        <v>0</v>
      </c>
      <c r="CE94" s="128">
        <v>0</v>
      </c>
      <c r="CF94" s="126">
        <v>0</v>
      </c>
      <c r="CG94" s="10">
        <v>0</v>
      </c>
      <c r="CH94" s="128">
        <v>0</v>
      </c>
      <c r="CI94" s="126">
        <v>0</v>
      </c>
      <c r="CJ94" s="10">
        <v>0</v>
      </c>
      <c r="CK94" s="128">
        <v>0</v>
      </c>
      <c r="CL94" s="126">
        <v>0</v>
      </c>
      <c r="CM94" s="10">
        <v>0</v>
      </c>
      <c r="CN94" s="128">
        <v>0</v>
      </c>
      <c r="CO94" s="126">
        <v>0</v>
      </c>
      <c r="CP94" s="10">
        <v>0</v>
      </c>
      <c r="CQ94" s="128">
        <v>0</v>
      </c>
      <c r="CS94" s="179" t="str">
        <f t="shared" si="16"/>
        <v>Bull_gylle_sengestald_draenet_conv</v>
      </c>
      <c r="CT94" s="85" t="str">
        <f t="shared" si="17"/>
        <v>Cattle_slurry_conv</v>
      </c>
      <c r="CV94" s="126"/>
      <c r="CW94" s="127"/>
      <c r="CX94" s="128"/>
      <c r="CY94" s="126"/>
      <c r="CZ94" s="10"/>
      <c r="DA94" s="128"/>
      <c r="DB94" s="129">
        <v>0</v>
      </c>
      <c r="DC94" s="138">
        <v>0.49</v>
      </c>
      <c r="DD94" s="89">
        <f t="shared" si="15"/>
        <v>1.96</v>
      </c>
      <c r="DE94" s="89">
        <v>2</v>
      </c>
      <c r="DF94" s="128">
        <v>0</v>
      </c>
      <c r="DG94" s="126">
        <v>0</v>
      </c>
      <c r="DH94" s="128">
        <v>0</v>
      </c>
      <c r="DI94" s="126">
        <v>0</v>
      </c>
      <c r="DJ94" s="148">
        <v>0</v>
      </c>
      <c r="DK94" s="10" t="s">
        <v>517</v>
      </c>
      <c r="DL94" s="143"/>
    </row>
    <row r="95" spans="1:116" x14ac:dyDescent="0.3">
      <c r="A95" s="206">
        <f t="shared" si="20"/>
        <v>91</v>
      </c>
      <c r="B95" s="10" t="str">
        <f t="shared" si="19"/>
        <v>For_prod_91</v>
      </c>
      <c r="C95" s="10"/>
      <c r="D95" s="113">
        <f>VLOOKUP(C95,Other_tabels!$E$5:$G$225,2,FALSE)</f>
        <v>0</v>
      </c>
      <c r="E95" s="113">
        <f>VLOOKUP(C95,Other_tabels!$E$5:$G$225,3,FALSE)</f>
        <v>0</v>
      </c>
      <c r="F95" s="10"/>
      <c r="G95" s="10"/>
      <c r="H95" s="79"/>
      <c r="I95" s="38"/>
      <c r="J95" s="29"/>
      <c r="K95" s="39">
        <f t="shared" si="18"/>
        <v>0</v>
      </c>
      <c r="L95" s="89"/>
      <c r="M95" s="89"/>
      <c r="N95" s="89"/>
      <c r="O95" s="29"/>
      <c r="P95" s="143"/>
      <c r="Q95" s="4"/>
      <c r="Y95" s="4">
        <f t="shared" si="22"/>
        <v>91</v>
      </c>
      <c r="Z95" s="10" t="str">
        <f t="shared" si="21"/>
        <v>For_prod_91</v>
      </c>
      <c r="AA95" s="10"/>
      <c r="AB95" s="113" t="e">
        <f>VLOOKUP(AA95,Other_tabels!$E$5:$G$131,2,FALSE)</f>
        <v>#N/A</v>
      </c>
      <c r="AC95" s="113" t="e">
        <f>VLOOKUP(AA95,Other_tabels!$E$5:$G$131,3,FALSE)</f>
        <v>#N/A</v>
      </c>
      <c r="AD95" s="10"/>
      <c r="AE95" s="10"/>
      <c r="AF95" s="10"/>
      <c r="AI95" s="206">
        <v>92</v>
      </c>
      <c r="AJ95" s="10" t="s">
        <v>399</v>
      </c>
      <c r="AK95" s="10" t="s">
        <v>244</v>
      </c>
      <c r="AL95" s="113" t="str">
        <f>VLOOKUP(AK95,Other_tabels!$E$5:$G$225,2,FALSE)</f>
        <v>Livestock_manure_conv</v>
      </c>
      <c r="AM95" s="113" t="str">
        <f>VLOOKUP(AK95,Other_tabels!$E$5:$G$225,3,FALSE)</f>
        <v>Field_application</v>
      </c>
      <c r="AN95" s="10">
        <v>89</v>
      </c>
      <c r="AO95" s="10" t="s">
        <v>33</v>
      </c>
      <c r="AQ95" s="10">
        <v>80</v>
      </c>
      <c r="AR95" s="10" t="s">
        <v>292</v>
      </c>
      <c r="AT95" s="10">
        <v>6.61</v>
      </c>
      <c r="AU95" s="10">
        <v>0.18</v>
      </c>
      <c r="AV95">
        <v>1</v>
      </c>
      <c r="AX95" s="10" t="s">
        <v>1212</v>
      </c>
      <c r="AY95" s="166" t="s">
        <v>522</v>
      </c>
      <c r="AZ95" s="10"/>
      <c r="BA95" s="128"/>
      <c r="BB95" s="126" t="s">
        <v>523</v>
      </c>
      <c r="BC95" s="10"/>
      <c r="BD95" s="128"/>
      <c r="BE95" s="126" t="s">
        <v>522</v>
      </c>
      <c r="BF95" s="10"/>
      <c r="BG95" s="148"/>
      <c r="BH95" s="126" t="s">
        <v>521</v>
      </c>
      <c r="BI95" s="10"/>
      <c r="BJ95" s="128"/>
      <c r="BK95" s="126"/>
      <c r="BL95" s="10"/>
      <c r="BM95" s="128"/>
      <c r="BN95" s="126" t="s">
        <v>267</v>
      </c>
      <c r="BO95" s="10"/>
      <c r="BP95" s="128"/>
      <c r="BQ95" s="129">
        <v>0</v>
      </c>
      <c r="BR95" s="89">
        <v>0</v>
      </c>
      <c r="BS95" s="159">
        <v>0</v>
      </c>
      <c r="BT95" s="129">
        <v>0</v>
      </c>
      <c r="BU95" s="89">
        <v>0</v>
      </c>
      <c r="BV95" s="159">
        <v>0</v>
      </c>
      <c r="BW95" s="160">
        <v>0</v>
      </c>
      <c r="BX95" s="29">
        <v>0</v>
      </c>
      <c r="BY95" s="161">
        <v>0</v>
      </c>
      <c r="BZ95" s="129">
        <v>0</v>
      </c>
      <c r="CA95" s="89">
        <v>0</v>
      </c>
      <c r="CB95" s="159">
        <v>7.21</v>
      </c>
      <c r="CC95" s="126">
        <v>0</v>
      </c>
      <c r="CD95" s="10">
        <v>0</v>
      </c>
      <c r="CE95" s="128">
        <v>0</v>
      </c>
      <c r="CF95" s="126">
        <v>0</v>
      </c>
      <c r="CG95" s="10">
        <v>0</v>
      </c>
      <c r="CH95" s="128">
        <v>0</v>
      </c>
      <c r="CI95" s="126">
        <v>0</v>
      </c>
      <c r="CJ95" s="10">
        <v>0</v>
      </c>
      <c r="CK95" s="128">
        <v>0</v>
      </c>
      <c r="CL95" s="126">
        <v>0</v>
      </c>
      <c r="CM95" s="10">
        <v>0</v>
      </c>
      <c r="CN95" s="128">
        <v>0</v>
      </c>
      <c r="CO95" s="126">
        <v>0</v>
      </c>
      <c r="CP95" s="10">
        <v>0</v>
      </c>
      <c r="CQ95" s="128">
        <v>0</v>
      </c>
      <c r="CS95" s="179" t="str">
        <f t="shared" si="16"/>
        <v>Bull_gylle_dybstroelse_spalter_linespil_conv</v>
      </c>
      <c r="CT95" s="85" t="str">
        <f t="shared" si="17"/>
        <v>Cattle_slurry_conv</v>
      </c>
      <c r="CV95" s="126"/>
      <c r="CW95" s="127"/>
      <c r="CX95" s="128"/>
      <c r="CY95" s="126"/>
      <c r="CZ95" s="10"/>
      <c r="DA95" s="128"/>
      <c r="DB95" s="129">
        <v>0</v>
      </c>
      <c r="DC95" s="138">
        <v>0.49</v>
      </c>
      <c r="DD95" s="89">
        <f t="shared" si="15"/>
        <v>1.96</v>
      </c>
      <c r="DE95" s="89">
        <v>2</v>
      </c>
      <c r="DF95" s="128">
        <v>0</v>
      </c>
      <c r="DG95" s="126">
        <v>0</v>
      </c>
      <c r="DH95" s="128">
        <v>0</v>
      </c>
      <c r="DI95" s="126">
        <v>0</v>
      </c>
      <c r="DJ95" s="148">
        <v>0</v>
      </c>
      <c r="DK95" s="10" t="s">
        <v>517</v>
      </c>
      <c r="DL95" s="143"/>
    </row>
    <row r="96" spans="1:116" x14ac:dyDescent="0.3">
      <c r="A96" s="206">
        <f t="shared" si="20"/>
        <v>92</v>
      </c>
      <c r="B96" s="10" t="str">
        <f t="shared" si="19"/>
        <v>For_prod_92</v>
      </c>
      <c r="C96" s="10"/>
      <c r="D96" s="113">
        <f>VLOOKUP(C96,Other_tabels!$E$5:$G$225,2,FALSE)</f>
        <v>0</v>
      </c>
      <c r="E96" s="113">
        <f>VLOOKUP(C96,Other_tabels!$E$5:$G$225,3,FALSE)</f>
        <v>0</v>
      </c>
      <c r="F96" s="10"/>
      <c r="G96" s="10"/>
      <c r="H96" s="79"/>
      <c r="I96" s="38"/>
      <c r="J96" s="29"/>
      <c r="K96" s="39">
        <f t="shared" si="18"/>
        <v>0</v>
      </c>
      <c r="L96" s="89"/>
      <c r="M96" s="89"/>
      <c r="N96" s="89"/>
      <c r="O96" s="29"/>
      <c r="P96" s="143"/>
      <c r="Q96" s="4"/>
      <c r="Y96" s="4">
        <f t="shared" si="22"/>
        <v>92</v>
      </c>
      <c r="Z96" s="10" t="str">
        <f t="shared" si="21"/>
        <v>For_prod_92</v>
      </c>
      <c r="AA96" s="10"/>
      <c r="AB96" s="113" t="e">
        <f>VLOOKUP(AA96,Other_tabels!$E$5:$G$131,2,FALSE)</f>
        <v>#N/A</v>
      </c>
      <c r="AC96" s="113" t="e">
        <f>VLOOKUP(AA96,Other_tabels!$E$5:$G$131,3,FALSE)</f>
        <v>#N/A</v>
      </c>
      <c r="AD96" s="10"/>
      <c r="AE96" s="10"/>
      <c r="AF96" s="10"/>
      <c r="AI96" s="206">
        <v>93</v>
      </c>
      <c r="AJ96" s="10" t="s">
        <v>400</v>
      </c>
      <c r="AK96" s="10" t="s">
        <v>244</v>
      </c>
      <c r="AL96" s="113" t="str">
        <f>VLOOKUP(AK96,Other_tabels!$E$5:$G$225,2,FALSE)</f>
        <v>Livestock_manure_conv</v>
      </c>
      <c r="AM96" s="113" t="str">
        <f>VLOOKUP(AK96,Other_tabels!$E$5:$G$225,3,FALSE)</f>
        <v>Field_application</v>
      </c>
      <c r="AN96" s="10">
        <v>89</v>
      </c>
      <c r="AO96" s="10" t="s">
        <v>33</v>
      </c>
      <c r="AQ96" s="10">
        <v>80</v>
      </c>
      <c r="AR96" s="10" t="s">
        <v>292</v>
      </c>
      <c r="AT96" s="10">
        <v>6.61</v>
      </c>
      <c r="AU96" s="10">
        <v>0.18</v>
      </c>
      <c r="AV96">
        <v>1</v>
      </c>
      <c r="AX96" s="10" t="s">
        <v>1212</v>
      </c>
      <c r="AY96" s="166" t="s">
        <v>522</v>
      </c>
      <c r="AZ96" s="10"/>
      <c r="BA96" s="128"/>
      <c r="BB96" s="126" t="s">
        <v>523</v>
      </c>
      <c r="BC96" s="10"/>
      <c r="BD96" s="128"/>
      <c r="BE96" s="126" t="s">
        <v>522</v>
      </c>
      <c r="BF96" s="10"/>
      <c r="BG96" s="148"/>
      <c r="BH96" s="126" t="s">
        <v>521</v>
      </c>
      <c r="BI96" s="10"/>
      <c r="BJ96" s="128"/>
      <c r="BK96" s="126"/>
      <c r="BL96" s="10"/>
      <c r="BM96" s="128"/>
      <c r="BN96" s="126" t="s">
        <v>267</v>
      </c>
      <c r="BO96" s="10"/>
      <c r="BP96" s="128"/>
      <c r="BQ96" s="129">
        <v>0</v>
      </c>
      <c r="BR96" s="89">
        <v>0</v>
      </c>
      <c r="BS96" s="159">
        <v>0</v>
      </c>
      <c r="BT96" s="129">
        <v>0</v>
      </c>
      <c r="BU96" s="89">
        <v>0</v>
      </c>
      <c r="BV96" s="159">
        <v>0</v>
      </c>
      <c r="BW96" s="160">
        <v>0</v>
      </c>
      <c r="BX96" s="29">
        <v>0</v>
      </c>
      <c r="BY96" s="161">
        <v>0</v>
      </c>
      <c r="BZ96" s="129">
        <v>0</v>
      </c>
      <c r="CA96" s="89">
        <v>0</v>
      </c>
      <c r="CB96" s="159">
        <v>8.1</v>
      </c>
      <c r="CC96" s="126">
        <v>0</v>
      </c>
      <c r="CD96" s="10">
        <v>0</v>
      </c>
      <c r="CE96" s="128">
        <v>0</v>
      </c>
      <c r="CF96" s="126">
        <v>0</v>
      </c>
      <c r="CG96" s="10">
        <v>0</v>
      </c>
      <c r="CH96" s="128">
        <v>0</v>
      </c>
      <c r="CI96" s="126">
        <v>0</v>
      </c>
      <c r="CJ96" s="10">
        <v>0</v>
      </c>
      <c r="CK96" s="128">
        <v>0</v>
      </c>
      <c r="CL96" s="126">
        <v>0</v>
      </c>
      <c r="CM96" s="10">
        <v>0</v>
      </c>
      <c r="CN96" s="128">
        <v>0</v>
      </c>
      <c r="CO96" s="126">
        <v>0</v>
      </c>
      <c r="CP96" s="10">
        <v>0</v>
      </c>
      <c r="CQ96" s="128">
        <v>0</v>
      </c>
      <c r="CS96" s="179" t="str">
        <f t="shared" si="16"/>
        <v>Bull_gylle_dybstroelse_spalter_ring_bag_conv</v>
      </c>
      <c r="CT96" s="85" t="str">
        <f t="shared" si="17"/>
        <v>Cattle_slurry_conv</v>
      </c>
      <c r="CV96" s="126"/>
      <c r="CW96" s="127"/>
      <c r="CX96" s="128"/>
      <c r="CY96" s="126"/>
      <c r="CZ96" s="10"/>
      <c r="DA96" s="128"/>
      <c r="DB96" s="129">
        <v>0</v>
      </c>
      <c r="DC96" s="138">
        <v>0.49</v>
      </c>
      <c r="DD96" s="89">
        <f t="shared" si="15"/>
        <v>1.96</v>
      </c>
      <c r="DE96" s="89">
        <v>2</v>
      </c>
      <c r="DF96" s="128">
        <v>0</v>
      </c>
      <c r="DG96" s="126">
        <v>0</v>
      </c>
      <c r="DH96" s="128">
        <v>0</v>
      </c>
      <c r="DI96" s="126">
        <v>0</v>
      </c>
      <c r="DJ96" s="148">
        <v>0</v>
      </c>
      <c r="DK96" s="10" t="s">
        <v>517</v>
      </c>
      <c r="DL96" s="143"/>
    </row>
    <row r="97" spans="1:116" x14ac:dyDescent="0.3">
      <c r="A97" s="206">
        <f t="shared" si="20"/>
        <v>93</v>
      </c>
      <c r="B97" s="10" t="str">
        <f t="shared" si="19"/>
        <v>For_prod_93</v>
      </c>
      <c r="C97" s="10"/>
      <c r="D97" s="113">
        <f>VLOOKUP(C97,Other_tabels!$E$5:$G$225,2,FALSE)</f>
        <v>0</v>
      </c>
      <c r="E97" s="113">
        <f>VLOOKUP(C97,Other_tabels!$E$5:$G$225,3,FALSE)</f>
        <v>0</v>
      </c>
      <c r="F97" s="10"/>
      <c r="G97" s="10"/>
      <c r="H97" s="79"/>
      <c r="I97" s="38"/>
      <c r="J97" s="29"/>
      <c r="K97" s="39">
        <f t="shared" si="18"/>
        <v>0</v>
      </c>
      <c r="L97" s="89"/>
      <c r="M97" s="89"/>
      <c r="N97" s="89"/>
      <c r="O97" s="29"/>
      <c r="P97" s="143"/>
      <c r="Q97" s="4"/>
      <c r="Y97" s="4">
        <f t="shared" si="22"/>
        <v>93</v>
      </c>
      <c r="Z97" s="10" t="str">
        <f t="shared" si="21"/>
        <v>For_prod_93</v>
      </c>
      <c r="AA97" s="10"/>
      <c r="AB97" s="113" t="e">
        <f>VLOOKUP(AA97,Other_tabels!$E$5:$G$131,2,FALSE)</f>
        <v>#N/A</v>
      </c>
      <c r="AC97" s="113" t="e">
        <f>VLOOKUP(AA97,Other_tabels!$E$5:$G$131,3,FALSE)</f>
        <v>#N/A</v>
      </c>
      <c r="AD97" s="10"/>
      <c r="AE97" s="10"/>
      <c r="AF97" s="10"/>
      <c r="AI97" s="206">
        <v>94</v>
      </c>
      <c r="AJ97" s="10" t="s">
        <v>401</v>
      </c>
      <c r="AK97" s="10" t="s">
        <v>244</v>
      </c>
      <c r="AL97" s="113" t="str">
        <f>VLOOKUP(AK97,Other_tabels!$E$5:$G$225,2,FALSE)</f>
        <v>Livestock_manure_conv</v>
      </c>
      <c r="AM97" s="113" t="str">
        <f>VLOOKUP(AK97,Other_tabels!$E$5:$G$225,3,FALSE)</f>
        <v>Field_application</v>
      </c>
      <c r="AN97" s="10">
        <v>101</v>
      </c>
      <c r="AO97" s="10" t="s">
        <v>33</v>
      </c>
      <c r="AQ97" s="10">
        <v>80</v>
      </c>
      <c r="AR97" s="10" t="s">
        <v>293</v>
      </c>
      <c r="AT97" s="10">
        <v>6.61</v>
      </c>
      <c r="AU97" s="10">
        <v>0.18</v>
      </c>
      <c r="AV97">
        <v>1</v>
      </c>
      <c r="AX97" s="10" t="s">
        <v>1212</v>
      </c>
      <c r="AY97" s="166" t="s">
        <v>522</v>
      </c>
      <c r="AZ97" s="10"/>
      <c r="BA97" s="128"/>
      <c r="BB97" s="126" t="s">
        <v>523</v>
      </c>
      <c r="BC97" s="10"/>
      <c r="BD97" s="128"/>
      <c r="BE97" s="126" t="s">
        <v>522</v>
      </c>
      <c r="BF97" s="10"/>
      <c r="BG97" s="148"/>
      <c r="BH97" s="126" t="s">
        <v>521</v>
      </c>
      <c r="BI97" s="10"/>
      <c r="BJ97" s="128"/>
      <c r="BK97" s="126"/>
      <c r="BL97" s="10"/>
      <c r="BM97" s="128"/>
      <c r="BN97" s="126" t="s">
        <v>267</v>
      </c>
      <c r="BO97" s="10"/>
      <c r="BP97" s="128"/>
      <c r="BQ97" s="129">
        <v>0</v>
      </c>
      <c r="BR97" s="89">
        <v>0</v>
      </c>
      <c r="BS97" s="159">
        <v>0</v>
      </c>
      <c r="BT97" s="129">
        <v>0</v>
      </c>
      <c r="BU97" s="89">
        <v>0</v>
      </c>
      <c r="BV97" s="159">
        <v>0</v>
      </c>
      <c r="BW97" s="160">
        <v>0</v>
      </c>
      <c r="BX97" s="29">
        <v>0</v>
      </c>
      <c r="BY97" s="161">
        <v>0</v>
      </c>
      <c r="BZ97" s="129">
        <v>0</v>
      </c>
      <c r="CA97" s="89">
        <v>0</v>
      </c>
      <c r="CB97" s="159">
        <v>9.6</v>
      </c>
      <c r="CC97" s="126">
        <v>0</v>
      </c>
      <c r="CD97" s="10">
        <v>0</v>
      </c>
      <c r="CE97" s="128">
        <v>0</v>
      </c>
      <c r="CF97" s="126">
        <v>0</v>
      </c>
      <c r="CG97" s="10">
        <v>0</v>
      </c>
      <c r="CH97" s="128">
        <v>0</v>
      </c>
      <c r="CI97" s="126">
        <v>0</v>
      </c>
      <c r="CJ97" s="10">
        <v>0</v>
      </c>
      <c r="CK97" s="128">
        <v>0</v>
      </c>
      <c r="CL97" s="126">
        <v>0</v>
      </c>
      <c r="CM97" s="10">
        <v>0</v>
      </c>
      <c r="CN97" s="128">
        <v>0</v>
      </c>
      <c r="CO97" s="126">
        <v>0</v>
      </c>
      <c r="CP97" s="10">
        <v>0</v>
      </c>
      <c r="CQ97" s="128">
        <v>0</v>
      </c>
      <c r="CS97" s="179" t="str">
        <f t="shared" si="16"/>
        <v>Bull_gylle_spaltestald_conv</v>
      </c>
      <c r="CT97" s="85" t="str">
        <f t="shared" si="17"/>
        <v>Cattle_slurry_conv</v>
      </c>
      <c r="CV97" s="126"/>
      <c r="CW97" s="127"/>
      <c r="CX97" s="128"/>
      <c r="CY97" s="126"/>
      <c r="CZ97" s="10"/>
      <c r="DA97" s="128"/>
      <c r="DB97" s="129">
        <v>0</v>
      </c>
      <c r="DC97" s="138">
        <v>0.49</v>
      </c>
      <c r="DD97" s="89">
        <f t="shared" si="15"/>
        <v>1.96</v>
      </c>
      <c r="DE97" s="89">
        <v>2</v>
      </c>
      <c r="DF97" s="128">
        <v>0</v>
      </c>
      <c r="DG97" s="126">
        <v>0</v>
      </c>
      <c r="DH97" s="128">
        <v>0</v>
      </c>
      <c r="DI97" s="126">
        <v>0</v>
      </c>
      <c r="DJ97" s="148">
        <v>0</v>
      </c>
      <c r="DK97" s="10" t="s">
        <v>517</v>
      </c>
      <c r="DL97" s="143"/>
    </row>
    <row r="98" spans="1:116" x14ac:dyDescent="0.3">
      <c r="A98" s="206">
        <f t="shared" si="20"/>
        <v>94</v>
      </c>
      <c r="B98" s="10" t="str">
        <f t="shared" si="19"/>
        <v>For_prod_94</v>
      </c>
      <c r="C98" s="10"/>
      <c r="D98" s="113">
        <f>VLOOKUP(C98,Other_tabels!$E$5:$G$225,2,FALSE)</f>
        <v>0</v>
      </c>
      <c r="E98" s="113">
        <f>VLOOKUP(C98,Other_tabels!$E$5:$G$225,3,FALSE)</f>
        <v>0</v>
      </c>
      <c r="F98" s="10"/>
      <c r="G98" s="10"/>
      <c r="H98" s="79"/>
      <c r="I98" s="38"/>
      <c r="J98" s="29"/>
      <c r="K98" s="39">
        <f t="shared" si="18"/>
        <v>0</v>
      </c>
      <c r="L98" s="89"/>
      <c r="M98" s="89"/>
      <c r="N98" s="89"/>
      <c r="O98" s="29"/>
      <c r="P98" s="143"/>
      <c r="Q98" s="4"/>
      <c r="Y98" s="4">
        <f t="shared" si="22"/>
        <v>94</v>
      </c>
      <c r="Z98" s="10" t="str">
        <f t="shared" si="21"/>
        <v>For_prod_94</v>
      </c>
      <c r="AA98" s="10"/>
      <c r="AB98" s="113" t="e">
        <f>VLOOKUP(AA98,Other_tabels!$E$5:$G$131,2,FALSE)</f>
        <v>#N/A</v>
      </c>
      <c r="AC98" s="113" t="e">
        <f>VLOOKUP(AA98,Other_tabels!$E$5:$G$131,3,FALSE)</f>
        <v>#N/A</v>
      </c>
      <c r="AD98" s="10"/>
      <c r="AE98" s="10"/>
      <c r="AF98" s="10"/>
      <c r="AI98" s="206">
        <v>95</v>
      </c>
      <c r="AJ98" s="10" t="s">
        <v>402</v>
      </c>
      <c r="AK98" s="10" t="s">
        <v>350</v>
      </c>
      <c r="AL98" s="113" t="str">
        <f>VLOOKUP(AK98,Other_tabels!$E$5:$G$225,2,FALSE)</f>
        <v>Livestock_manure_org</v>
      </c>
      <c r="AM98" s="113" t="str">
        <f>VLOOKUP(AK98,Other_tabels!$E$5:$G$225,3,FALSE)</f>
        <v>Field_application</v>
      </c>
      <c r="AN98" s="10">
        <v>300</v>
      </c>
      <c r="AO98" s="10" t="s">
        <v>33</v>
      </c>
      <c r="AQ98" s="10">
        <v>80</v>
      </c>
      <c r="AR98" s="10" t="s">
        <v>292</v>
      </c>
      <c r="AT98" s="10">
        <v>12.4</v>
      </c>
      <c r="AU98" s="10">
        <v>0.18</v>
      </c>
      <c r="AV98">
        <v>4</v>
      </c>
      <c r="AX98" s="10" t="s">
        <v>1212</v>
      </c>
      <c r="AY98" s="166" t="s">
        <v>522</v>
      </c>
      <c r="AZ98" s="10"/>
      <c r="BA98" s="128">
        <v>48.5</v>
      </c>
      <c r="BB98" s="126" t="s">
        <v>523</v>
      </c>
      <c r="BC98" s="10"/>
      <c r="BD98" s="128">
        <v>48.5</v>
      </c>
      <c r="BE98" s="126" t="s">
        <v>522</v>
      </c>
      <c r="BF98" s="10"/>
      <c r="BG98" s="148">
        <v>48.5</v>
      </c>
      <c r="BH98" s="126" t="s">
        <v>521</v>
      </c>
      <c r="BI98" s="10"/>
      <c r="BJ98" s="128">
        <v>48.5</v>
      </c>
      <c r="BK98" s="126"/>
      <c r="BL98" s="10"/>
      <c r="BM98" s="128"/>
      <c r="BN98" s="126" t="s">
        <v>267</v>
      </c>
      <c r="BO98" s="10"/>
      <c r="BP98" s="128"/>
      <c r="BQ98" s="129">
        <v>0</v>
      </c>
      <c r="BR98" s="89">
        <v>0</v>
      </c>
      <c r="BS98" s="159">
        <v>0</v>
      </c>
      <c r="BT98" s="129">
        <v>0</v>
      </c>
      <c r="BU98" s="89">
        <v>0</v>
      </c>
      <c r="BV98" s="159">
        <v>0</v>
      </c>
      <c r="BW98" s="160">
        <v>0</v>
      </c>
      <c r="BX98" s="29">
        <v>0</v>
      </c>
      <c r="BY98" s="161">
        <v>0</v>
      </c>
      <c r="BZ98" s="129">
        <v>0</v>
      </c>
      <c r="CA98" s="89">
        <v>0</v>
      </c>
      <c r="CB98" s="159">
        <v>6</v>
      </c>
      <c r="CC98" s="126">
        <v>0</v>
      </c>
      <c r="CD98" s="10">
        <v>0</v>
      </c>
      <c r="CE98" s="128">
        <v>0</v>
      </c>
      <c r="CF98" s="126">
        <v>0</v>
      </c>
      <c r="CG98" s="10">
        <v>0</v>
      </c>
      <c r="CH98" s="128">
        <v>0</v>
      </c>
      <c r="CI98" s="126">
        <v>0</v>
      </c>
      <c r="CJ98" s="10">
        <v>0</v>
      </c>
      <c r="CK98" s="128">
        <v>0</v>
      </c>
      <c r="CL98" s="126">
        <v>0</v>
      </c>
      <c r="CM98" s="10">
        <v>0</v>
      </c>
      <c r="CN98" s="128">
        <v>0</v>
      </c>
      <c r="CO98" s="126">
        <v>0</v>
      </c>
      <c r="CP98" s="10">
        <v>0</v>
      </c>
      <c r="CQ98" s="128">
        <v>0</v>
      </c>
      <c r="CS98" s="179" t="str">
        <f t="shared" ref="CS98:CS129" si="23">AJ98</f>
        <v>Bull_dybstroelse_hel_org</v>
      </c>
      <c r="CT98" s="85" t="str">
        <f t="shared" ref="CT98:CT129" si="24">AK98</f>
        <v>Cattle_deep_litter_org</v>
      </c>
      <c r="CV98" s="126"/>
      <c r="CW98" s="127"/>
      <c r="CX98" s="128"/>
      <c r="CY98" s="126"/>
      <c r="CZ98" s="10"/>
      <c r="DA98" s="128"/>
      <c r="DB98" s="129">
        <v>0</v>
      </c>
      <c r="DC98" s="138">
        <v>1</v>
      </c>
      <c r="DD98" s="89">
        <v>4</v>
      </c>
      <c r="DE98" s="89">
        <v>1</v>
      </c>
      <c r="DF98" s="128">
        <v>0</v>
      </c>
      <c r="DG98" s="126">
        <v>0</v>
      </c>
      <c r="DH98" s="128">
        <v>0</v>
      </c>
      <c r="DI98" s="126">
        <v>0</v>
      </c>
      <c r="DJ98" s="148">
        <v>0</v>
      </c>
      <c r="DK98" s="10" t="s">
        <v>517</v>
      </c>
      <c r="DL98" s="143" t="s">
        <v>1221</v>
      </c>
    </row>
    <row r="99" spans="1:116" x14ac:dyDescent="0.3">
      <c r="A99" s="206">
        <f t="shared" si="20"/>
        <v>95</v>
      </c>
      <c r="B99" s="10" t="str">
        <f t="shared" si="19"/>
        <v>For_prod_95</v>
      </c>
      <c r="C99" s="10"/>
      <c r="D99" s="113">
        <f>VLOOKUP(C99,Other_tabels!$E$5:$G$225,2,FALSE)</f>
        <v>0</v>
      </c>
      <c r="E99" s="113">
        <f>VLOOKUP(C99,Other_tabels!$E$5:$G$225,3,FALSE)</f>
        <v>0</v>
      </c>
      <c r="F99" s="10"/>
      <c r="G99" s="10"/>
      <c r="H99" s="79"/>
      <c r="I99" s="38"/>
      <c r="J99" s="29"/>
      <c r="K99" s="39">
        <f t="shared" si="18"/>
        <v>0</v>
      </c>
      <c r="L99" s="89"/>
      <c r="M99" s="89"/>
      <c r="N99" s="89"/>
      <c r="O99" s="29"/>
      <c r="P99" s="143"/>
      <c r="Q99" s="4"/>
      <c r="Y99" s="4">
        <f t="shared" si="22"/>
        <v>95</v>
      </c>
      <c r="Z99" s="10" t="str">
        <f t="shared" si="21"/>
        <v>For_prod_95</v>
      </c>
      <c r="AA99" s="10"/>
      <c r="AB99" s="113" t="e">
        <f>VLOOKUP(AA99,Other_tabels!$E$5:$G$131,2,FALSE)</f>
        <v>#N/A</v>
      </c>
      <c r="AC99" s="113" t="e">
        <f>VLOOKUP(AA99,Other_tabels!$E$5:$G$131,3,FALSE)</f>
        <v>#N/A</v>
      </c>
      <c r="AD99" s="10"/>
      <c r="AE99" s="10"/>
      <c r="AF99" s="10"/>
      <c r="AI99" s="206">
        <v>96</v>
      </c>
      <c r="AJ99" s="10" t="s">
        <v>403</v>
      </c>
      <c r="AK99" s="10" t="s">
        <v>350</v>
      </c>
      <c r="AL99" s="113" t="str">
        <f>VLOOKUP(AK99,Other_tabels!$E$5:$G$225,2,FALSE)</f>
        <v>Livestock_manure_org</v>
      </c>
      <c r="AM99" s="113" t="str">
        <f>VLOOKUP(AK99,Other_tabels!$E$5:$G$225,3,FALSE)</f>
        <v>Field_application</v>
      </c>
      <c r="AN99" s="10">
        <v>300</v>
      </c>
      <c r="AO99" s="10" t="s">
        <v>33</v>
      </c>
      <c r="AQ99" s="10">
        <v>80</v>
      </c>
      <c r="AR99" s="10" t="s">
        <v>292</v>
      </c>
      <c r="AT99" s="10">
        <v>17</v>
      </c>
      <c r="AU99" s="10">
        <v>0.18</v>
      </c>
      <c r="AV99">
        <v>2</v>
      </c>
      <c r="AX99" s="10" t="s">
        <v>1212</v>
      </c>
      <c r="AY99" s="166" t="s">
        <v>522</v>
      </c>
      <c r="AZ99" s="10"/>
      <c r="BA99" s="128">
        <v>44.2</v>
      </c>
      <c r="BB99" s="126" t="s">
        <v>523</v>
      </c>
      <c r="BC99" s="10"/>
      <c r="BD99" s="128">
        <v>44.2</v>
      </c>
      <c r="BE99" s="126" t="s">
        <v>522</v>
      </c>
      <c r="BF99" s="10"/>
      <c r="BG99" s="148">
        <v>44.2</v>
      </c>
      <c r="BH99" s="126" t="s">
        <v>521</v>
      </c>
      <c r="BI99" s="10"/>
      <c r="BJ99" s="128">
        <v>44.2</v>
      </c>
      <c r="BK99" s="126"/>
      <c r="BL99" s="10"/>
      <c r="BM99" s="128"/>
      <c r="BN99" s="126" t="s">
        <v>267</v>
      </c>
      <c r="BO99" s="10"/>
      <c r="BP99" s="128"/>
      <c r="BQ99" s="129">
        <v>0</v>
      </c>
      <c r="BR99" s="89">
        <v>0</v>
      </c>
      <c r="BS99" s="159">
        <v>0</v>
      </c>
      <c r="BT99" s="129">
        <v>0</v>
      </c>
      <c r="BU99" s="89">
        <v>0</v>
      </c>
      <c r="BV99" s="159">
        <v>0</v>
      </c>
      <c r="BW99" s="160">
        <v>0</v>
      </c>
      <c r="BX99" s="29">
        <v>0</v>
      </c>
      <c r="BY99" s="161">
        <v>0</v>
      </c>
      <c r="BZ99" s="129">
        <v>0</v>
      </c>
      <c r="CA99" s="89">
        <v>0</v>
      </c>
      <c r="CB99" s="159">
        <v>6</v>
      </c>
      <c r="CC99" s="126">
        <v>0</v>
      </c>
      <c r="CD99" s="10">
        <v>0</v>
      </c>
      <c r="CE99" s="128">
        <v>0</v>
      </c>
      <c r="CF99" s="126">
        <v>0</v>
      </c>
      <c r="CG99" s="10">
        <v>0</v>
      </c>
      <c r="CH99" s="128">
        <v>0</v>
      </c>
      <c r="CI99" s="126">
        <v>0</v>
      </c>
      <c r="CJ99" s="10">
        <v>0</v>
      </c>
      <c r="CK99" s="128">
        <v>0</v>
      </c>
      <c r="CL99" s="126">
        <v>0</v>
      </c>
      <c r="CM99" s="10">
        <v>0</v>
      </c>
      <c r="CN99" s="128">
        <v>0</v>
      </c>
      <c r="CO99" s="126">
        <v>0</v>
      </c>
      <c r="CP99" s="10">
        <v>0</v>
      </c>
      <c r="CQ99" s="128">
        <v>0</v>
      </c>
      <c r="CS99" s="179" t="str">
        <f t="shared" si="23"/>
        <v>Bull_dybstroelse_delvis_org</v>
      </c>
      <c r="CT99" s="85" t="str">
        <f t="shared" si="24"/>
        <v>Cattle_deep_litter_org</v>
      </c>
      <c r="CV99" s="126"/>
      <c r="CW99" s="127"/>
      <c r="CX99" s="128"/>
      <c r="CY99" s="126"/>
      <c r="CZ99" s="10"/>
      <c r="DA99" s="128"/>
      <c r="DB99" s="129">
        <v>0</v>
      </c>
      <c r="DC99" s="138">
        <v>1</v>
      </c>
      <c r="DD99" s="89">
        <v>4</v>
      </c>
      <c r="DE99" s="89">
        <v>1</v>
      </c>
      <c r="DF99" s="128">
        <v>0</v>
      </c>
      <c r="DG99" s="126">
        <v>0</v>
      </c>
      <c r="DH99" s="128">
        <v>0</v>
      </c>
      <c r="DI99" s="126">
        <v>0</v>
      </c>
      <c r="DJ99" s="148">
        <v>0</v>
      </c>
      <c r="DK99" s="10" t="s">
        <v>517</v>
      </c>
      <c r="DL99" s="143" t="s">
        <v>1221</v>
      </c>
    </row>
    <row r="100" spans="1:116" x14ac:dyDescent="0.3">
      <c r="A100" s="206">
        <f t="shared" si="20"/>
        <v>96</v>
      </c>
      <c r="B100" s="10" t="str">
        <f t="shared" si="19"/>
        <v>For_prod_96</v>
      </c>
      <c r="C100" s="10"/>
      <c r="D100" s="113">
        <f>VLOOKUP(C100,Other_tabels!$E$5:$G$225,2,FALSE)</f>
        <v>0</v>
      </c>
      <c r="E100" s="113">
        <f>VLOOKUP(C100,Other_tabels!$E$5:$G$225,3,FALSE)</f>
        <v>0</v>
      </c>
      <c r="F100" s="10"/>
      <c r="G100" s="10"/>
      <c r="H100" s="79"/>
      <c r="I100" s="38"/>
      <c r="J100" s="29"/>
      <c r="K100" s="39">
        <f t="shared" si="18"/>
        <v>0</v>
      </c>
      <c r="L100" s="89"/>
      <c r="M100" s="89"/>
      <c r="N100" s="89"/>
      <c r="O100" s="29"/>
      <c r="P100" s="143"/>
      <c r="Q100" s="4"/>
      <c r="Y100" s="4">
        <f t="shared" si="22"/>
        <v>96</v>
      </c>
      <c r="Z100" s="10" t="str">
        <f t="shared" si="21"/>
        <v>For_prod_96</v>
      </c>
      <c r="AA100" s="10"/>
      <c r="AB100" s="113" t="e">
        <f>VLOOKUP(AA100,Other_tabels!$E$5:$G$131,2,FALSE)</f>
        <v>#N/A</v>
      </c>
      <c r="AC100" s="113" t="e">
        <f>VLOOKUP(AA100,Other_tabels!$E$5:$G$131,3,FALSE)</f>
        <v>#N/A</v>
      </c>
      <c r="AD100" s="10"/>
      <c r="AE100" s="10"/>
      <c r="AF100" s="10"/>
      <c r="AI100" s="206">
        <v>97</v>
      </c>
      <c r="AJ100" s="10" t="s">
        <v>404</v>
      </c>
      <c r="AK100" s="10" t="s">
        <v>347</v>
      </c>
      <c r="AL100" s="113" t="str">
        <f>VLOOKUP(AK100,Other_tabels!$E$5:$G$225,2,FALSE)</f>
        <v>Livestock_manure_org</v>
      </c>
      <c r="AM100" s="113" t="str">
        <f>VLOOKUP(AK100,Other_tabels!$E$5:$G$225,3,FALSE)</f>
        <v>Field_application</v>
      </c>
      <c r="AN100" s="10">
        <v>123</v>
      </c>
      <c r="AO100" s="10" t="s">
        <v>33</v>
      </c>
      <c r="AQ100" s="10">
        <v>80</v>
      </c>
      <c r="AR100" s="10" t="s">
        <v>292</v>
      </c>
      <c r="AT100" s="10">
        <v>6.61</v>
      </c>
      <c r="AU100" s="10">
        <v>0.18</v>
      </c>
      <c r="AV100">
        <v>1</v>
      </c>
      <c r="AX100" s="10" t="s">
        <v>1212</v>
      </c>
      <c r="AY100" s="166" t="s">
        <v>522</v>
      </c>
      <c r="AZ100" s="10"/>
      <c r="BA100" s="128"/>
      <c r="BB100" s="126" t="s">
        <v>523</v>
      </c>
      <c r="BC100" s="10"/>
      <c r="BD100" s="128"/>
      <c r="BE100" s="126" t="s">
        <v>522</v>
      </c>
      <c r="BF100" s="10"/>
      <c r="BG100" s="148"/>
      <c r="BH100" s="126" t="s">
        <v>521</v>
      </c>
      <c r="BI100" s="10"/>
      <c r="BJ100" s="128"/>
      <c r="BK100" s="126"/>
      <c r="BL100" s="10"/>
      <c r="BM100" s="128"/>
      <c r="BN100" s="126" t="s">
        <v>267</v>
      </c>
      <c r="BO100" s="10"/>
      <c r="BP100" s="128"/>
      <c r="BQ100" s="129">
        <v>0</v>
      </c>
      <c r="BR100" s="89">
        <v>0</v>
      </c>
      <c r="BS100" s="159">
        <v>0</v>
      </c>
      <c r="BT100" s="129">
        <v>0</v>
      </c>
      <c r="BU100" s="89">
        <v>0</v>
      </c>
      <c r="BV100" s="159">
        <v>0</v>
      </c>
      <c r="BW100" s="160">
        <v>0</v>
      </c>
      <c r="BX100" s="29">
        <v>0</v>
      </c>
      <c r="BY100" s="161">
        <v>0</v>
      </c>
      <c r="BZ100" s="129">
        <v>0</v>
      </c>
      <c r="CA100" s="89">
        <v>0</v>
      </c>
      <c r="CB100" s="159">
        <v>8.1</v>
      </c>
      <c r="CC100" s="126">
        <v>0</v>
      </c>
      <c r="CD100" s="10">
        <v>0</v>
      </c>
      <c r="CE100" s="128">
        <v>0</v>
      </c>
      <c r="CF100" s="126">
        <v>0</v>
      </c>
      <c r="CG100" s="10">
        <v>0</v>
      </c>
      <c r="CH100" s="128">
        <v>0</v>
      </c>
      <c r="CI100" s="126">
        <v>0</v>
      </c>
      <c r="CJ100" s="10">
        <v>0</v>
      </c>
      <c r="CK100" s="128">
        <v>0</v>
      </c>
      <c r="CL100" s="126">
        <v>0</v>
      </c>
      <c r="CM100" s="10">
        <v>0</v>
      </c>
      <c r="CN100" s="128">
        <v>0</v>
      </c>
      <c r="CO100" s="126">
        <v>0</v>
      </c>
      <c r="CP100" s="10">
        <v>0</v>
      </c>
      <c r="CQ100" s="128">
        <v>0</v>
      </c>
      <c r="CS100" s="179" t="str">
        <f t="shared" si="23"/>
        <v>Bull_gylle_sengestald_spalter_org</v>
      </c>
      <c r="CT100" s="85" t="str">
        <f t="shared" si="24"/>
        <v>Cattle_slurry_org</v>
      </c>
      <c r="CV100" s="126"/>
      <c r="CW100" s="127"/>
      <c r="CX100" s="128"/>
      <c r="CY100" s="126"/>
      <c r="CZ100" s="10"/>
      <c r="DA100" s="128"/>
      <c r="DB100" s="129">
        <v>0</v>
      </c>
      <c r="DC100" s="138">
        <v>0.49</v>
      </c>
      <c r="DD100" s="89">
        <v>1.96</v>
      </c>
      <c r="DE100" s="89">
        <v>2</v>
      </c>
      <c r="DF100" s="128">
        <v>0</v>
      </c>
      <c r="DG100" s="126">
        <v>0</v>
      </c>
      <c r="DH100" s="128">
        <v>0</v>
      </c>
      <c r="DI100" s="126">
        <v>0</v>
      </c>
      <c r="DJ100" s="148">
        <v>0</v>
      </c>
      <c r="DK100" s="10" t="s">
        <v>517</v>
      </c>
      <c r="DL100" s="143"/>
    </row>
    <row r="101" spans="1:116" x14ac:dyDescent="0.3">
      <c r="A101" s="206">
        <f t="shared" si="20"/>
        <v>97</v>
      </c>
      <c r="B101" s="10" t="str">
        <f t="shared" si="19"/>
        <v>For_prod_97</v>
      </c>
      <c r="C101" s="10"/>
      <c r="D101" s="113">
        <f>VLOOKUP(C101,Other_tabels!$E$5:$G$225,2,FALSE)</f>
        <v>0</v>
      </c>
      <c r="E101" s="113">
        <f>VLOOKUP(C101,Other_tabels!$E$5:$G$225,3,FALSE)</f>
        <v>0</v>
      </c>
      <c r="F101" s="10"/>
      <c r="G101" s="10"/>
      <c r="H101" s="79"/>
      <c r="I101" s="38"/>
      <c r="J101" s="29"/>
      <c r="K101" s="39">
        <f t="shared" si="18"/>
        <v>0</v>
      </c>
      <c r="L101" s="89"/>
      <c r="M101" s="89"/>
      <c r="N101" s="89"/>
      <c r="O101" s="29"/>
      <c r="P101" s="143"/>
      <c r="Q101" s="4"/>
      <c r="Y101" s="4">
        <f t="shared" si="22"/>
        <v>97</v>
      </c>
      <c r="Z101" s="10" t="str">
        <f t="shared" si="21"/>
        <v>For_prod_97</v>
      </c>
      <c r="AA101" s="10"/>
      <c r="AB101" s="113" t="e">
        <f>VLOOKUP(AA101,Other_tabels!$E$5:$G$131,2,FALSE)</f>
        <v>#N/A</v>
      </c>
      <c r="AC101" s="113" t="e">
        <f>VLOOKUP(AA101,Other_tabels!$E$5:$G$131,3,FALSE)</f>
        <v>#N/A</v>
      </c>
      <c r="AD101" s="10"/>
      <c r="AE101" s="10"/>
      <c r="AF101" s="10"/>
      <c r="AI101" s="206">
        <v>98</v>
      </c>
      <c r="AJ101" s="10" t="s">
        <v>405</v>
      </c>
      <c r="AK101" s="10" t="s">
        <v>347</v>
      </c>
      <c r="AL101" s="113" t="str">
        <f>VLOOKUP(AK101,Other_tabels!$E$5:$G$225,2,FALSE)</f>
        <v>Livestock_manure_org</v>
      </c>
      <c r="AM101" s="113" t="str">
        <f>VLOOKUP(AK101,Other_tabels!$E$5:$G$225,3,FALSE)</f>
        <v>Field_application</v>
      </c>
      <c r="AN101" s="10">
        <v>89</v>
      </c>
      <c r="AO101" s="10" t="s">
        <v>33</v>
      </c>
      <c r="AQ101" s="10">
        <v>80</v>
      </c>
      <c r="AR101" s="10" t="s">
        <v>292</v>
      </c>
      <c r="AT101" s="10">
        <v>6.61</v>
      </c>
      <c r="AU101" s="10">
        <v>0.18</v>
      </c>
      <c r="AV101">
        <v>1</v>
      </c>
      <c r="AX101" s="10" t="s">
        <v>1212</v>
      </c>
      <c r="AY101" s="166" t="s">
        <v>522</v>
      </c>
      <c r="AZ101" s="10"/>
      <c r="BA101" s="128"/>
      <c r="BB101" s="126" t="s">
        <v>523</v>
      </c>
      <c r="BC101" s="10"/>
      <c r="BD101" s="128"/>
      <c r="BE101" s="126" t="s">
        <v>522</v>
      </c>
      <c r="BF101" s="10"/>
      <c r="BG101" s="148"/>
      <c r="BH101" s="126" t="s">
        <v>521</v>
      </c>
      <c r="BI101" s="10"/>
      <c r="BJ101" s="128"/>
      <c r="BK101" s="126"/>
      <c r="BL101" s="10"/>
      <c r="BM101" s="128"/>
      <c r="BN101" s="126" t="s">
        <v>267</v>
      </c>
      <c r="BO101" s="10"/>
      <c r="BP101" s="128"/>
      <c r="BQ101" s="129">
        <v>0</v>
      </c>
      <c r="BR101" s="89">
        <v>0</v>
      </c>
      <c r="BS101" s="159">
        <v>0</v>
      </c>
      <c r="BT101" s="129">
        <v>0</v>
      </c>
      <c r="BU101" s="89">
        <v>0</v>
      </c>
      <c r="BV101" s="159">
        <v>0</v>
      </c>
      <c r="BW101" s="160">
        <v>0</v>
      </c>
      <c r="BX101" s="29">
        <v>0</v>
      </c>
      <c r="BY101" s="161">
        <v>0</v>
      </c>
      <c r="BZ101" s="129">
        <v>0</v>
      </c>
      <c r="CA101" s="89">
        <v>0</v>
      </c>
      <c r="CB101" s="159">
        <v>12.01</v>
      </c>
      <c r="CC101" s="126">
        <v>0</v>
      </c>
      <c r="CD101" s="10">
        <v>0</v>
      </c>
      <c r="CE101" s="128">
        <v>0</v>
      </c>
      <c r="CF101" s="126">
        <v>0</v>
      </c>
      <c r="CG101" s="10">
        <v>0</v>
      </c>
      <c r="CH101" s="128">
        <v>0</v>
      </c>
      <c r="CI101" s="126">
        <v>0</v>
      </c>
      <c r="CJ101" s="10">
        <v>0</v>
      </c>
      <c r="CK101" s="128">
        <v>0</v>
      </c>
      <c r="CL101" s="126">
        <v>0</v>
      </c>
      <c r="CM101" s="10">
        <v>0</v>
      </c>
      <c r="CN101" s="128">
        <v>0</v>
      </c>
      <c r="CO101" s="126">
        <v>0</v>
      </c>
      <c r="CP101" s="10">
        <v>0</v>
      </c>
      <c r="CQ101" s="128">
        <v>0</v>
      </c>
      <c r="CS101" s="179" t="str">
        <f t="shared" si="23"/>
        <v>Bull_gylle_dybstroelse_og_gulv_org</v>
      </c>
      <c r="CT101" s="85" t="str">
        <f t="shared" si="24"/>
        <v>Cattle_slurry_org</v>
      </c>
      <c r="CV101" s="126"/>
      <c r="CW101" s="127"/>
      <c r="CX101" s="128"/>
      <c r="CY101" s="126"/>
      <c r="CZ101" s="10"/>
      <c r="DA101" s="128"/>
      <c r="DB101" s="129">
        <v>0</v>
      </c>
      <c r="DC101" s="138">
        <v>0.49</v>
      </c>
      <c r="DD101" s="89">
        <v>1.96</v>
      </c>
      <c r="DE101" s="89">
        <v>2</v>
      </c>
      <c r="DF101" s="128">
        <v>0</v>
      </c>
      <c r="DG101" s="126">
        <v>0</v>
      </c>
      <c r="DH101" s="128">
        <v>0</v>
      </c>
      <c r="DI101" s="126">
        <v>0</v>
      </c>
      <c r="DJ101" s="148">
        <v>0</v>
      </c>
      <c r="DK101" s="10" t="s">
        <v>517</v>
      </c>
      <c r="DL101" s="143"/>
    </row>
    <row r="102" spans="1:116" x14ac:dyDescent="0.3">
      <c r="A102" s="206">
        <f t="shared" si="20"/>
        <v>98</v>
      </c>
      <c r="B102" s="10" t="str">
        <f t="shared" si="19"/>
        <v>For_prod_98</v>
      </c>
      <c r="C102" s="10"/>
      <c r="D102" s="113">
        <f>VLOOKUP(C102,Other_tabels!$E$5:$G$225,2,FALSE)</f>
        <v>0</v>
      </c>
      <c r="E102" s="113">
        <f>VLOOKUP(C102,Other_tabels!$E$5:$G$225,3,FALSE)</f>
        <v>0</v>
      </c>
      <c r="F102" s="10"/>
      <c r="G102" s="10"/>
      <c r="H102" s="79"/>
      <c r="I102" s="38"/>
      <c r="J102" s="29"/>
      <c r="K102" s="39">
        <f t="shared" si="18"/>
        <v>0</v>
      </c>
      <c r="L102" s="89"/>
      <c r="M102" s="89"/>
      <c r="N102" s="89"/>
      <c r="O102" s="29"/>
      <c r="P102" s="143"/>
      <c r="Q102" s="4"/>
      <c r="Y102" s="4">
        <f t="shared" si="22"/>
        <v>98</v>
      </c>
      <c r="Z102" s="10" t="str">
        <f t="shared" si="21"/>
        <v>For_prod_98</v>
      </c>
      <c r="AA102" s="10"/>
      <c r="AB102" s="113" t="e">
        <f>VLOOKUP(AA102,Other_tabels!$E$5:$G$131,2,FALSE)</f>
        <v>#N/A</v>
      </c>
      <c r="AC102" s="113" t="e">
        <f>VLOOKUP(AA102,Other_tabels!$E$5:$G$131,3,FALSE)</f>
        <v>#N/A</v>
      </c>
      <c r="AD102" s="10"/>
      <c r="AE102" s="10"/>
      <c r="AF102" s="10"/>
      <c r="AI102" s="206">
        <v>99</v>
      </c>
      <c r="AJ102" s="10" t="s">
        <v>406</v>
      </c>
      <c r="AK102" s="10" t="s">
        <v>351</v>
      </c>
      <c r="AL102" s="113" t="str">
        <f>VLOOKUP(AK102,Other_tabels!$E$5:$G$225,2,FALSE)</f>
        <v>Dung_field_org</v>
      </c>
      <c r="AM102" s="113" t="str">
        <f>VLOOKUP(AK102,Other_tabels!$E$5:$G$225,3,FALSE)</f>
        <v>Field_application</v>
      </c>
      <c r="AN102" s="10">
        <v>101</v>
      </c>
      <c r="AO102" s="10" t="s">
        <v>33</v>
      </c>
      <c r="AP102" t="s">
        <v>1206</v>
      </c>
      <c r="AQ102" s="10">
        <v>80</v>
      </c>
      <c r="AR102" s="10" t="s">
        <v>293</v>
      </c>
      <c r="AT102" s="10">
        <v>1</v>
      </c>
      <c r="AU102" s="10">
        <v>0.18</v>
      </c>
      <c r="AV102">
        <v>2</v>
      </c>
      <c r="AX102" s="10" t="s">
        <v>1212</v>
      </c>
      <c r="AY102" s="166" t="s">
        <v>522</v>
      </c>
      <c r="AZ102" s="10"/>
      <c r="BA102" s="128"/>
      <c r="BB102" s="126" t="s">
        <v>523</v>
      </c>
      <c r="BC102" s="10"/>
      <c r="BD102" s="128"/>
      <c r="BE102" s="126" t="s">
        <v>522</v>
      </c>
      <c r="BF102" s="10"/>
      <c r="BG102" s="148"/>
      <c r="BH102" s="126" t="s">
        <v>521</v>
      </c>
      <c r="BI102" s="10"/>
      <c r="BJ102" s="128"/>
      <c r="BK102" s="126"/>
      <c r="BL102" s="10"/>
      <c r="BM102" s="128"/>
      <c r="BN102" s="126" t="s">
        <v>267</v>
      </c>
      <c r="BO102" s="10"/>
      <c r="BP102" s="128"/>
      <c r="BQ102" s="129">
        <v>0</v>
      </c>
      <c r="BR102" s="89">
        <v>0</v>
      </c>
      <c r="BS102" s="159">
        <v>0</v>
      </c>
      <c r="BT102" s="129">
        <v>0</v>
      </c>
      <c r="BU102" s="89">
        <v>0</v>
      </c>
      <c r="BV102" s="159">
        <v>1.5</v>
      </c>
      <c r="BW102" s="160">
        <v>0</v>
      </c>
      <c r="BX102" s="29">
        <v>0</v>
      </c>
      <c r="BY102" s="161">
        <v>7.5</v>
      </c>
      <c r="BZ102" s="129">
        <v>0</v>
      </c>
      <c r="CA102" s="89">
        <v>0</v>
      </c>
      <c r="CB102" s="159">
        <v>7</v>
      </c>
      <c r="CC102" s="126">
        <v>0</v>
      </c>
      <c r="CD102" s="10">
        <v>0</v>
      </c>
      <c r="CE102" s="128">
        <v>0</v>
      </c>
      <c r="CF102" s="126">
        <v>0</v>
      </c>
      <c r="CG102" s="10">
        <v>0</v>
      </c>
      <c r="CH102" s="128">
        <v>0</v>
      </c>
      <c r="CI102" s="126">
        <v>0</v>
      </c>
      <c r="CJ102" s="10">
        <v>0</v>
      </c>
      <c r="CK102" s="128">
        <v>0</v>
      </c>
      <c r="CL102" s="126">
        <v>0</v>
      </c>
      <c r="CM102" s="10">
        <v>0</v>
      </c>
      <c r="CN102" s="128">
        <v>0</v>
      </c>
      <c r="CO102" s="126">
        <v>0</v>
      </c>
      <c r="CP102" s="10">
        <v>0</v>
      </c>
      <c r="CQ102" s="10">
        <v>0</v>
      </c>
      <c r="CS102" s="179" t="str">
        <f t="shared" si="23"/>
        <v>Bull_godning_afsat_på_mark_org</v>
      </c>
      <c r="CT102" s="85" t="str">
        <f t="shared" si="24"/>
        <v>Cattle_dung_urine_field_org</v>
      </c>
      <c r="CV102" s="126"/>
      <c r="CW102" s="127"/>
      <c r="CX102" s="128"/>
      <c r="CY102" s="126"/>
      <c r="CZ102" s="10"/>
      <c r="DA102" s="128"/>
      <c r="DB102" s="129"/>
      <c r="DC102" s="138"/>
      <c r="DD102" s="89"/>
      <c r="DE102" s="89"/>
      <c r="DF102" s="128"/>
      <c r="DG102" s="126"/>
      <c r="DH102" s="128"/>
      <c r="DI102" s="126"/>
      <c r="DJ102" s="148"/>
      <c r="DK102" s="10" t="s">
        <v>517</v>
      </c>
      <c r="DL102" s="143"/>
    </row>
    <row r="103" spans="1:116" ht="16.2" thickBot="1" x14ac:dyDescent="0.35">
      <c r="A103" s="207">
        <f t="shared" si="20"/>
        <v>99</v>
      </c>
      <c r="B103" s="184" t="str">
        <f t="shared" si="19"/>
        <v>For_prod_99</v>
      </c>
      <c r="C103" s="184"/>
      <c r="D103" s="208">
        <f>VLOOKUP(C103,Other_tabels!$E$5:$G$225,2,FALSE)</f>
        <v>0</v>
      </c>
      <c r="E103" s="208">
        <f>VLOOKUP(C103,Other_tabels!$E$5:$G$225,3,FALSE)</f>
        <v>0</v>
      </c>
      <c r="F103" s="184"/>
      <c r="G103" s="184"/>
      <c r="H103" s="215"/>
      <c r="I103" s="216"/>
      <c r="J103" s="210"/>
      <c r="K103" s="217">
        <f t="shared" si="18"/>
        <v>0</v>
      </c>
      <c r="L103" s="187"/>
      <c r="M103" s="187"/>
      <c r="N103" s="187"/>
      <c r="O103" s="210"/>
      <c r="P103" s="146"/>
      <c r="Q103" s="4"/>
      <c r="Y103" s="4">
        <f t="shared" si="22"/>
        <v>99</v>
      </c>
      <c r="Z103" s="10" t="str">
        <f t="shared" si="21"/>
        <v>For_prod_99</v>
      </c>
      <c r="AA103" s="10"/>
      <c r="AB103" s="113" t="e">
        <f>VLOOKUP(AA103,Other_tabels!$E$5:$G$131,2,FALSE)</f>
        <v>#N/A</v>
      </c>
      <c r="AC103" s="113" t="e">
        <f>VLOOKUP(AA103,Other_tabels!$E$5:$G$131,3,FALSE)</f>
        <v>#N/A</v>
      </c>
      <c r="AD103" s="10"/>
      <c r="AE103" s="10"/>
      <c r="AF103" s="10"/>
      <c r="AI103" s="206">
        <v>100</v>
      </c>
      <c r="AJ103" s="10" t="s">
        <v>407</v>
      </c>
      <c r="AK103" s="10" t="s">
        <v>347</v>
      </c>
      <c r="AL103" s="113" t="str">
        <f>VLOOKUP(AK103,Other_tabels!$E$5:$G$225,2,FALSE)</f>
        <v>Livestock_manure_org</v>
      </c>
      <c r="AM103" s="113" t="str">
        <f>VLOOKUP(AK103,Other_tabels!$E$5:$G$225,3,FALSE)</f>
        <v>Field_application</v>
      </c>
      <c r="AN103" s="10">
        <v>123</v>
      </c>
      <c r="AO103" s="10" t="s">
        <v>33</v>
      </c>
      <c r="AQ103" s="10">
        <v>80</v>
      </c>
      <c r="AR103" s="10" t="s">
        <v>292</v>
      </c>
      <c r="AS103" s="202"/>
      <c r="AT103" s="10">
        <v>6.61</v>
      </c>
      <c r="AU103" s="10">
        <v>0.18</v>
      </c>
      <c r="AV103">
        <v>1</v>
      </c>
      <c r="AX103" s="10" t="s">
        <v>1212</v>
      </c>
      <c r="AY103" s="167" t="s">
        <v>522</v>
      </c>
      <c r="AZ103" s="133"/>
      <c r="BA103" s="132"/>
      <c r="BB103" s="130" t="s">
        <v>523</v>
      </c>
      <c r="BC103" s="133"/>
      <c r="BD103" s="132"/>
      <c r="BE103" s="130" t="s">
        <v>522</v>
      </c>
      <c r="BF103" s="133"/>
      <c r="BG103" s="168"/>
      <c r="BH103" s="130" t="s">
        <v>521</v>
      </c>
      <c r="BI103" s="133"/>
      <c r="BJ103" s="132"/>
      <c r="BK103" s="130"/>
      <c r="BL103" s="133"/>
      <c r="BM103" s="132"/>
      <c r="BN103" s="130" t="s">
        <v>267</v>
      </c>
      <c r="BO103" s="133"/>
      <c r="BP103" s="132"/>
      <c r="BQ103" s="134">
        <v>0</v>
      </c>
      <c r="BR103" s="135">
        <v>0</v>
      </c>
      <c r="BS103" s="169">
        <v>0</v>
      </c>
      <c r="BT103" s="134">
        <v>0</v>
      </c>
      <c r="BU103" s="135">
        <v>0</v>
      </c>
      <c r="BV103" s="169">
        <v>0</v>
      </c>
      <c r="BW103" s="170">
        <v>0</v>
      </c>
      <c r="BX103" s="171">
        <v>0</v>
      </c>
      <c r="BY103" s="172">
        <v>0</v>
      </c>
      <c r="BZ103" s="134">
        <v>0</v>
      </c>
      <c r="CA103" s="135">
        <v>0</v>
      </c>
      <c r="CB103" s="169">
        <v>12</v>
      </c>
      <c r="CC103" s="130">
        <v>0</v>
      </c>
      <c r="CD103" s="133">
        <v>0</v>
      </c>
      <c r="CE103" s="132">
        <v>0</v>
      </c>
      <c r="CF103" s="130">
        <v>0</v>
      </c>
      <c r="CG103" s="133">
        <v>0</v>
      </c>
      <c r="CH103" s="132">
        <v>0</v>
      </c>
      <c r="CI103" s="130">
        <v>0</v>
      </c>
      <c r="CJ103" s="133">
        <v>0</v>
      </c>
      <c r="CK103" s="132">
        <v>0</v>
      </c>
      <c r="CL103" s="130">
        <v>0</v>
      </c>
      <c r="CM103" s="133">
        <v>0</v>
      </c>
      <c r="CN103" s="132">
        <v>0</v>
      </c>
      <c r="CO103" s="130">
        <v>0</v>
      </c>
      <c r="CP103" s="133">
        <v>0</v>
      </c>
      <c r="CQ103" s="10">
        <v>0</v>
      </c>
      <c r="CS103" s="179" t="str">
        <f t="shared" si="23"/>
        <v>Bull_gylle_sengestald_fast_gulv_org</v>
      </c>
      <c r="CT103" s="85" t="str">
        <f t="shared" si="24"/>
        <v>Cattle_slurry_org</v>
      </c>
      <c r="CV103" s="130"/>
      <c r="CW103" s="131"/>
      <c r="CX103" s="132"/>
      <c r="CY103" s="130"/>
      <c r="CZ103" s="133"/>
      <c r="DA103" s="132"/>
      <c r="DB103" s="134">
        <v>0</v>
      </c>
      <c r="DC103" s="139">
        <v>0.49</v>
      </c>
      <c r="DD103" s="135">
        <v>1.96</v>
      </c>
      <c r="DE103" s="135">
        <v>2</v>
      </c>
      <c r="DF103" s="132">
        <v>0</v>
      </c>
      <c r="DG103" s="130">
        <v>0</v>
      </c>
      <c r="DH103" s="132">
        <v>0</v>
      </c>
      <c r="DI103" s="130">
        <v>0</v>
      </c>
      <c r="DJ103" s="168">
        <v>0</v>
      </c>
      <c r="DK103" s="10" t="s">
        <v>517</v>
      </c>
      <c r="DL103" s="143"/>
    </row>
    <row r="104" spans="1:116" ht="15.6" x14ac:dyDescent="0.3">
      <c r="Q104" s="4"/>
      <c r="Y104" s="4">
        <f t="shared" si="22"/>
        <v>100</v>
      </c>
      <c r="Z104" s="10" t="str">
        <f t="shared" si="21"/>
        <v>For_prod_100</v>
      </c>
      <c r="AA104" s="10"/>
      <c r="AB104" s="113" t="e">
        <f>VLOOKUP(AA104,Other_tabels!$E$5:$G$131,2,FALSE)</f>
        <v>#N/A</v>
      </c>
      <c r="AC104" s="113" t="e">
        <f>VLOOKUP(AA104,Other_tabels!$E$5:$G$131,3,FALSE)</f>
        <v>#N/A</v>
      </c>
      <c r="AD104" s="10"/>
      <c r="AE104" s="10"/>
      <c r="AF104" s="10"/>
      <c r="AI104" s="206">
        <v>101</v>
      </c>
      <c r="AJ104" s="10" t="s">
        <v>408</v>
      </c>
      <c r="AK104" s="10" t="s">
        <v>347</v>
      </c>
      <c r="AL104" s="113" t="str">
        <f>VLOOKUP(AK104,Other_tabels!$E$5:$G$225,2,FALSE)</f>
        <v>Livestock_manure_org</v>
      </c>
      <c r="AM104" s="113" t="str">
        <f>VLOOKUP(AK104,Other_tabels!$E$5:$G$225,3,FALSE)</f>
        <v>Field_application</v>
      </c>
      <c r="AN104" s="10">
        <v>89</v>
      </c>
      <c r="AO104" s="10" t="s">
        <v>33</v>
      </c>
      <c r="AQ104" s="10">
        <v>80</v>
      </c>
      <c r="AR104" s="10" t="s">
        <v>292</v>
      </c>
      <c r="AS104" s="202"/>
      <c r="AT104" s="10">
        <v>6.61</v>
      </c>
      <c r="AU104" s="10">
        <v>0.18</v>
      </c>
      <c r="AV104">
        <v>1</v>
      </c>
      <c r="AX104" s="10" t="s">
        <v>1212</v>
      </c>
      <c r="AY104" s="10" t="s">
        <v>522</v>
      </c>
      <c r="AZ104" s="10"/>
      <c r="BA104" s="10"/>
      <c r="BB104" s="10" t="s">
        <v>523</v>
      </c>
      <c r="BC104" s="10"/>
      <c r="BD104" s="10"/>
      <c r="BE104" s="10" t="s">
        <v>522</v>
      </c>
      <c r="BF104" s="10"/>
      <c r="BG104" s="10"/>
      <c r="BH104" s="10" t="s">
        <v>521</v>
      </c>
      <c r="BI104" s="10"/>
      <c r="BJ104" s="10"/>
      <c r="BK104" s="10"/>
      <c r="BL104" s="10"/>
      <c r="BM104" s="10"/>
      <c r="BN104" s="10" t="s">
        <v>267</v>
      </c>
      <c r="BO104" s="10"/>
      <c r="BP104" s="10"/>
      <c r="BQ104" s="89">
        <v>0</v>
      </c>
      <c r="BR104" s="89">
        <v>0</v>
      </c>
      <c r="BS104" s="89">
        <v>0</v>
      </c>
      <c r="BT104" s="89">
        <v>0</v>
      </c>
      <c r="BU104" s="89">
        <v>0</v>
      </c>
      <c r="BV104" s="89">
        <v>0</v>
      </c>
      <c r="BW104" s="29">
        <v>0</v>
      </c>
      <c r="BX104" s="29">
        <v>0</v>
      </c>
      <c r="BY104" s="29">
        <v>0</v>
      </c>
      <c r="BZ104" s="89">
        <v>0</v>
      </c>
      <c r="CA104" s="89">
        <v>0</v>
      </c>
      <c r="CB104" s="89">
        <v>7.21</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S104" s="179" t="str">
        <f t="shared" si="23"/>
        <v>Bull_gylle_dybstroelse_spalter_linespil_org</v>
      </c>
      <c r="CT104" s="85" t="str">
        <f t="shared" si="24"/>
        <v>Cattle_slurry_org</v>
      </c>
      <c r="CV104" s="130"/>
      <c r="CW104" s="131"/>
      <c r="CX104" s="132"/>
      <c r="CY104" s="130"/>
      <c r="CZ104" s="133"/>
      <c r="DA104" s="132"/>
      <c r="DB104" s="134">
        <v>0</v>
      </c>
      <c r="DC104" s="139">
        <v>0.49</v>
      </c>
      <c r="DD104" s="135">
        <v>1.96</v>
      </c>
      <c r="DE104" s="135">
        <v>2</v>
      </c>
      <c r="DF104" s="132">
        <v>0</v>
      </c>
      <c r="DG104" s="130">
        <v>0</v>
      </c>
      <c r="DH104" s="132">
        <v>0</v>
      </c>
      <c r="DI104" s="130">
        <v>0</v>
      </c>
      <c r="DJ104" s="168">
        <v>0</v>
      </c>
      <c r="DK104" s="10" t="s">
        <v>517</v>
      </c>
      <c r="DL104" s="143"/>
    </row>
    <row r="105" spans="1:116" ht="15.6" x14ac:dyDescent="0.3">
      <c r="AI105" s="206">
        <v>102</v>
      </c>
      <c r="AJ105" s="10" t="s">
        <v>409</v>
      </c>
      <c r="AK105" s="10" t="s">
        <v>347</v>
      </c>
      <c r="AL105" s="113" t="str">
        <f>VLOOKUP(AK105,Other_tabels!$E$5:$G$225,2,FALSE)</f>
        <v>Livestock_manure_org</v>
      </c>
      <c r="AM105" s="113" t="str">
        <f>VLOOKUP(AK105,Other_tabels!$E$5:$G$225,3,FALSE)</f>
        <v>Field_application</v>
      </c>
      <c r="AN105" s="10">
        <v>89</v>
      </c>
      <c r="AO105" s="10" t="s">
        <v>33</v>
      </c>
      <c r="AQ105" s="10">
        <v>80</v>
      </c>
      <c r="AR105" s="10" t="s">
        <v>292</v>
      </c>
      <c r="AS105" s="202"/>
      <c r="AT105" s="10">
        <v>6.61</v>
      </c>
      <c r="AU105" s="10">
        <v>0.18</v>
      </c>
      <c r="AV105">
        <v>1</v>
      </c>
      <c r="AX105" s="10" t="s">
        <v>1212</v>
      </c>
      <c r="AY105" s="10" t="s">
        <v>522</v>
      </c>
      <c r="AZ105" s="10"/>
      <c r="BA105" s="10"/>
      <c r="BB105" s="10" t="s">
        <v>523</v>
      </c>
      <c r="BC105" s="10"/>
      <c r="BD105" s="10"/>
      <c r="BE105" s="10" t="s">
        <v>522</v>
      </c>
      <c r="BF105" s="10"/>
      <c r="BG105" s="10"/>
      <c r="BH105" s="10" t="s">
        <v>521</v>
      </c>
      <c r="BI105" s="10"/>
      <c r="BJ105" s="10"/>
      <c r="BK105" s="10"/>
      <c r="BL105" s="10"/>
      <c r="BM105" s="10"/>
      <c r="BN105" s="10" t="s">
        <v>267</v>
      </c>
      <c r="BO105" s="10"/>
      <c r="BP105" s="10"/>
      <c r="BQ105" s="89">
        <v>0</v>
      </c>
      <c r="BR105" s="89">
        <v>0</v>
      </c>
      <c r="BS105" s="89">
        <v>0</v>
      </c>
      <c r="BT105" s="89">
        <v>0</v>
      </c>
      <c r="BU105" s="89">
        <v>0</v>
      </c>
      <c r="BV105" s="89">
        <v>0</v>
      </c>
      <c r="BW105" s="29">
        <v>0</v>
      </c>
      <c r="BX105" s="29">
        <v>0</v>
      </c>
      <c r="BY105" s="29">
        <v>0</v>
      </c>
      <c r="BZ105" s="89">
        <v>0</v>
      </c>
      <c r="CA105" s="89">
        <v>0</v>
      </c>
      <c r="CB105" s="89">
        <v>8.1</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S105" s="179" t="str">
        <f t="shared" si="23"/>
        <v>Bull_gylle_dybstroelse_spalter_ring_bag_org</v>
      </c>
      <c r="CT105" s="85" t="str">
        <f t="shared" si="24"/>
        <v>Cattle_slurry_org</v>
      </c>
      <c r="CV105" s="130"/>
      <c r="CW105" s="131"/>
      <c r="CX105" s="132"/>
      <c r="CY105" s="130"/>
      <c r="CZ105" s="133"/>
      <c r="DA105" s="132"/>
      <c r="DB105" s="134">
        <v>0</v>
      </c>
      <c r="DC105" s="139">
        <v>0.49</v>
      </c>
      <c r="DD105" s="135">
        <v>1.96</v>
      </c>
      <c r="DE105" s="135">
        <v>2</v>
      </c>
      <c r="DF105" s="132">
        <v>0</v>
      </c>
      <c r="DG105" s="130">
        <v>0</v>
      </c>
      <c r="DH105" s="132">
        <v>0</v>
      </c>
      <c r="DI105" s="130">
        <v>0</v>
      </c>
      <c r="DJ105" s="168">
        <v>0</v>
      </c>
      <c r="DK105" s="10" t="s">
        <v>517</v>
      </c>
      <c r="DL105" s="143"/>
    </row>
    <row r="106" spans="1:116" ht="15.6" x14ac:dyDescent="0.3">
      <c r="AI106" s="206">
        <v>103</v>
      </c>
      <c r="AJ106" s="10" t="s">
        <v>410</v>
      </c>
      <c r="AK106" s="10" t="s">
        <v>347</v>
      </c>
      <c r="AL106" s="113" t="str">
        <f>VLOOKUP(AK106,Other_tabels!$E$5:$G$225,2,FALSE)</f>
        <v>Livestock_manure_org</v>
      </c>
      <c r="AM106" s="113" t="str">
        <f>VLOOKUP(AK106,Other_tabels!$E$5:$G$225,3,FALSE)</f>
        <v>Field_application</v>
      </c>
      <c r="AN106" s="10">
        <v>101</v>
      </c>
      <c r="AO106" s="10" t="s">
        <v>33</v>
      </c>
      <c r="AQ106" s="10">
        <v>80</v>
      </c>
      <c r="AR106" s="10" t="s">
        <v>293</v>
      </c>
      <c r="AS106" s="202"/>
      <c r="AT106" s="10">
        <v>6.61</v>
      </c>
      <c r="AU106" s="10">
        <v>0.18</v>
      </c>
      <c r="AV106">
        <v>1</v>
      </c>
      <c r="AX106" s="10" t="s">
        <v>1212</v>
      </c>
      <c r="AY106" s="10" t="s">
        <v>522</v>
      </c>
      <c r="AZ106" s="10"/>
      <c r="BA106" s="10"/>
      <c r="BB106" s="10" t="s">
        <v>523</v>
      </c>
      <c r="BC106" s="10"/>
      <c r="BD106" s="10"/>
      <c r="BE106" s="10" t="s">
        <v>522</v>
      </c>
      <c r="BF106" s="10"/>
      <c r="BG106" s="10"/>
      <c r="BH106" s="10" t="s">
        <v>521</v>
      </c>
      <c r="BI106" s="10"/>
      <c r="BJ106" s="10"/>
      <c r="BK106" s="10"/>
      <c r="BL106" s="10"/>
      <c r="BM106" s="10"/>
      <c r="BN106" s="10" t="s">
        <v>267</v>
      </c>
      <c r="BO106" s="10"/>
      <c r="BP106" s="10"/>
      <c r="BQ106" s="89">
        <v>0</v>
      </c>
      <c r="BR106" s="89">
        <v>0</v>
      </c>
      <c r="BS106" s="89">
        <v>0</v>
      </c>
      <c r="BT106" s="89">
        <v>0</v>
      </c>
      <c r="BU106" s="89">
        <v>0</v>
      </c>
      <c r="BV106" s="89">
        <v>0</v>
      </c>
      <c r="BW106" s="29">
        <v>0</v>
      </c>
      <c r="BX106" s="29">
        <v>0</v>
      </c>
      <c r="BY106" s="29">
        <v>0</v>
      </c>
      <c r="BZ106" s="89">
        <v>0</v>
      </c>
      <c r="CA106" s="89">
        <v>0</v>
      </c>
      <c r="CB106" s="89">
        <v>9.6</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S106" s="179" t="str">
        <f t="shared" si="23"/>
        <v>Bull_gylle_spaltestald_org</v>
      </c>
      <c r="CT106" s="85" t="str">
        <f t="shared" si="24"/>
        <v>Cattle_slurry_org</v>
      </c>
      <c r="CV106" s="130"/>
      <c r="CW106" s="131"/>
      <c r="CX106" s="132"/>
      <c r="CY106" s="130"/>
      <c r="CZ106" s="133"/>
      <c r="DA106" s="132"/>
      <c r="DB106" s="134">
        <v>0</v>
      </c>
      <c r="DC106" s="139">
        <v>0.49</v>
      </c>
      <c r="DD106" s="135">
        <v>1.96</v>
      </c>
      <c r="DE106" s="135">
        <v>2</v>
      </c>
      <c r="DF106" s="132">
        <v>0</v>
      </c>
      <c r="DG106" s="130">
        <v>0</v>
      </c>
      <c r="DH106" s="132">
        <v>0</v>
      </c>
      <c r="DI106" s="130">
        <v>0</v>
      </c>
      <c r="DJ106" s="168">
        <v>0</v>
      </c>
      <c r="DK106" s="10" t="s">
        <v>517</v>
      </c>
      <c r="DL106" s="143"/>
    </row>
    <row r="107" spans="1:116" ht="15.6" x14ac:dyDescent="0.3">
      <c r="AI107" s="206">
        <v>104</v>
      </c>
      <c r="AJ107" s="10" t="s">
        <v>183</v>
      </c>
      <c r="AK107" s="10" t="s">
        <v>188</v>
      </c>
      <c r="AL107" s="113" t="str">
        <f>VLOOKUP(AK107,Other_tabels!$E$5:$G$225,2,FALSE)</f>
        <v>Crop_residue</v>
      </c>
      <c r="AM107" s="113" t="str">
        <f>VLOOKUP(AK107,Other_tabels!$E$5:$G$225,3,FALSE)</f>
        <v>Return</v>
      </c>
      <c r="AN107" s="10">
        <v>850</v>
      </c>
      <c r="AO107" s="10" t="s">
        <v>33</v>
      </c>
      <c r="AQ107" s="10"/>
      <c r="AR107" s="10"/>
      <c r="AS107" s="202"/>
      <c r="AT107" s="10"/>
      <c r="AU107" s="10"/>
      <c r="AX107" s="10"/>
      <c r="AY107" s="10"/>
      <c r="AZ107" s="10"/>
      <c r="BA107" s="10"/>
      <c r="BB107" s="10"/>
      <c r="BC107" s="10"/>
      <c r="BD107" s="10"/>
      <c r="BE107" s="10"/>
      <c r="BF107" s="10"/>
      <c r="BG107" s="10"/>
      <c r="BH107" s="10"/>
      <c r="BI107" s="10"/>
      <c r="BJ107" s="10"/>
      <c r="BK107" s="10"/>
      <c r="BL107" s="10"/>
      <c r="BM107" s="10"/>
      <c r="BN107" s="10"/>
      <c r="BO107" s="10"/>
      <c r="BP107" s="10"/>
      <c r="BQ107" s="89"/>
      <c r="BR107" s="89"/>
      <c r="BS107" s="89"/>
      <c r="BT107" s="89"/>
      <c r="BU107" s="89"/>
      <c r="BV107" s="89"/>
      <c r="BW107" s="29"/>
      <c r="BX107" s="29"/>
      <c r="BY107" s="29"/>
      <c r="BZ107" s="89"/>
      <c r="CA107" s="89"/>
      <c r="CB107" s="89"/>
      <c r="CC107" s="10"/>
      <c r="CD107" s="10"/>
      <c r="CE107" s="10"/>
      <c r="CF107" s="10"/>
      <c r="CG107" s="10"/>
      <c r="CH107" s="10"/>
      <c r="CI107" s="10"/>
      <c r="CJ107" s="10"/>
      <c r="CK107" s="10"/>
      <c r="CL107" s="10"/>
      <c r="CM107" s="10"/>
      <c r="CN107" s="10"/>
      <c r="CO107" s="10"/>
      <c r="CP107" s="10"/>
      <c r="CQ107" s="10"/>
      <c r="CS107" s="179" t="str">
        <f t="shared" si="23"/>
        <v>Snittet_halm_conv</v>
      </c>
      <c r="CT107" s="85" t="str">
        <f t="shared" si="24"/>
        <v>Soil_input_conv</v>
      </c>
      <c r="CV107" s="130"/>
      <c r="CW107" s="131"/>
      <c r="CX107" s="132"/>
      <c r="CY107" s="130"/>
      <c r="CZ107" s="133"/>
      <c r="DA107" s="132"/>
      <c r="DB107" s="134"/>
      <c r="DC107" s="139"/>
      <c r="DD107" s="135"/>
      <c r="DE107" s="135"/>
      <c r="DF107" s="132"/>
      <c r="DG107" s="130"/>
      <c r="DH107" s="132"/>
      <c r="DI107" s="130"/>
      <c r="DJ107" s="168"/>
      <c r="DK107" s="10" t="s">
        <v>517</v>
      </c>
      <c r="DL107" s="143"/>
    </row>
    <row r="108" spans="1:116" ht="15.6" x14ac:dyDescent="0.3">
      <c r="AI108" s="206">
        <v>105</v>
      </c>
      <c r="AJ108" s="10" t="s">
        <v>182</v>
      </c>
      <c r="AK108" s="10" t="s">
        <v>187</v>
      </c>
      <c r="AL108" s="113" t="str">
        <f>VLOOKUP(AK108,Other_tabels!$E$5:$G$225,2,FALSE)</f>
        <v>Moden</v>
      </c>
      <c r="AM108" s="113" t="str">
        <f>VLOOKUP(AK108,Other_tabels!$E$5:$G$225,3,FALSE)</f>
        <v>Forarbejdet</v>
      </c>
      <c r="AN108" s="10">
        <v>885</v>
      </c>
      <c r="AO108" s="10" t="s">
        <v>33</v>
      </c>
      <c r="AQ108" s="10"/>
      <c r="AR108" s="10"/>
      <c r="AS108" s="202"/>
      <c r="AT108" s="10"/>
      <c r="AU108" s="10"/>
      <c r="AX108" s="10"/>
      <c r="AY108" s="10"/>
      <c r="AZ108" s="10"/>
      <c r="BA108" s="10"/>
      <c r="BB108" s="10"/>
      <c r="BC108" s="10"/>
      <c r="BD108" s="10"/>
      <c r="BE108" s="10"/>
      <c r="BF108" s="10"/>
      <c r="BG108" s="10"/>
      <c r="BH108" s="10"/>
      <c r="BI108" s="10"/>
      <c r="BJ108" s="10"/>
      <c r="BK108" s="10"/>
      <c r="BL108" s="10"/>
      <c r="BM108" s="10"/>
      <c r="BN108" s="10"/>
      <c r="BO108" s="10"/>
      <c r="BP108" s="10"/>
      <c r="BQ108" s="89"/>
      <c r="BR108" s="89"/>
      <c r="BS108" s="89"/>
      <c r="BT108" s="89"/>
      <c r="BU108" s="89"/>
      <c r="BV108" s="89"/>
      <c r="BW108" s="29"/>
      <c r="BX108" s="29"/>
      <c r="BY108" s="29"/>
      <c r="BZ108" s="89"/>
      <c r="CA108" s="89"/>
      <c r="CB108" s="89"/>
      <c r="CC108" s="10"/>
      <c r="CD108" s="10"/>
      <c r="CE108" s="10"/>
      <c r="CF108" s="10"/>
      <c r="CG108" s="10"/>
      <c r="CH108" s="10"/>
      <c r="CI108" s="10"/>
      <c r="CJ108" s="10"/>
      <c r="CK108" s="10"/>
      <c r="CL108" s="10"/>
      <c r="CM108" s="10"/>
      <c r="CN108" s="10"/>
      <c r="CO108" s="10"/>
      <c r="CP108" s="10"/>
      <c r="CQ108" s="10"/>
      <c r="CS108" s="179" t="str">
        <f t="shared" si="23"/>
        <v>Rapskage_conv</v>
      </c>
      <c r="CT108" s="85" t="str">
        <f t="shared" si="24"/>
        <v>Protein_2_conv</v>
      </c>
      <c r="CV108" s="130"/>
      <c r="CW108" s="131"/>
      <c r="CX108" s="132"/>
      <c r="CY108" s="130"/>
      <c r="CZ108" s="133"/>
      <c r="DA108" s="132"/>
      <c r="DB108" s="134"/>
      <c r="DC108" s="139"/>
      <c r="DD108" s="135"/>
      <c r="DE108" s="135"/>
      <c r="DF108" s="132"/>
      <c r="DG108" s="130"/>
      <c r="DH108" s="132"/>
      <c r="DI108" s="130"/>
      <c r="DJ108" s="168"/>
      <c r="DK108" s="10" t="s">
        <v>517</v>
      </c>
      <c r="DL108" s="143"/>
    </row>
    <row r="109" spans="1:116" ht="15.6" x14ac:dyDescent="0.3">
      <c r="AI109" s="206">
        <v>106</v>
      </c>
      <c r="AJ109" s="10" t="s">
        <v>68</v>
      </c>
      <c r="AK109" s="10" t="s">
        <v>184</v>
      </c>
      <c r="AL109" s="113" t="str">
        <f>VLOOKUP(AK109,Other_tabels!$E$5:$G$225,2,FALSE)</f>
        <v>Moden</v>
      </c>
      <c r="AM109" s="113" t="str">
        <f>VLOOKUP(AK109,Other_tabels!$E$5:$G$225,3,FALSE)</f>
        <v>Forarbejdet</v>
      </c>
      <c r="AN109" s="10">
        <v>900</v>
      </c>
      <c r="AO109" s="10" t="s">
        <v>33</v>
      </c>
      <c r="AQ109" s="10"/>
      <c r="AR109" s="10"/>
      <c r="AS109" s="202"/>
      <c r="AT109" s="10"/>
      <c r="AU109" s="10"/>
      <c r="AX109" s="10"/>
      <c r="AY109" s="10"/>
      <c r="AZ109" s="10"/>
      <c r="BA109" s="10"/>
      <c r="BB109" s="10"/>
      <c r="BC109" s="10"/>
      <c r="BD109" s="10"/>
      <c r="BE109" s="10"/>
      <c r="BF109" s="10"/>
      <c r="BG109" s="10"/>
      <c r="BH109" s="10"/>
      <c r="BI109" s="10"/>
      <c r="BJ109" s="10"/>
      <c r="BK109" s="10"/>
      <c r="BL109" s="10"/>
      <c r="BM109" s="10"/>
      <c r="BN109" s="10"/>
      <c r="BO109" s="10"/>
      <c r="BP109" s="10"/>
      <c r="BQ109" s="89"/>
      <c r="BR109" s="89"/>
      <c r="BS109" s="89"/>
      <c r="BT109" s="89"/>
      <c r="BU109" s="89"/>
      <c r="BV109" s="89"/>
      <c r="BW109" s="29"/>
      <c r="BX109" s="29"/>
      <c r="BY109" s="29"/>
      <c r="BZ109" s="89"/>
      <c r="CA109" s="89"/>
      <c r="CB109" s="89"/>
      <c r="CC109" s="10"/>
      <c r="CD109" s="10"/>
      <c r="CE109" s="10"/>
      <c r="CF109" s="10"/>
      <c r="CG109" s="10"/>
      <c r="CH109" s="10"/>
      <c r="CI109" s="10"/>
      <c r="CJ109" s="10"/>
      <c r="CK109" s="10"/>
      <c r="CL109" s="10"/>
      <c r="CM109" s="10"/>
      <c r="CN109" s="10"/>
      <c r="CO109" s="10"/>
      <c r="CP109" s="10"/>
      <c r="CQ109" s="10"/>
      <c r="CS109" s="179" t="str">
        <f t="shared" si="23"/>
        <v>Protein_concentrate_mixed_conv</v>
      </c>
      <c r="CT109" s="85" t="str">
        <f t="shared" si="24"/>
        <v>Protein_1_conv</v>
      </c>
      <c r="CV109" s="130"/>
      <c r="CW109" s="131"/>
      <c r="CX109" s="132"/>
      <c r="CY109" s="130"/>
      <c r="CZ109" s="133"/>
      <c r="DA109" s="132"/>
      <c r="DB109" s="134"/>
      <c r="DC109" s="139"/>
      <c r="DD109" s="135"/>
      <c r="DE109" s="135"/>
      <c r="DF109" s="132"/>
      <c r="DG109" s="130"/>
      <c r="DH109" s="132"/>
      <c r="DI109" s="130"/>
      <c r="DJ109" s="168"/>
      <c r="DK109" s="10" t="s">
        <v>517</v>
      </c>
      <c r="DL109" s="143"/>
    </row>
    <row r="110" spans="1:116" ht="15.6" x14ac:dyDescent="0.3">
      <c r="AI110" s="206">
        <v>107</v>
      </c>
      <c r="AJ110" s="10" t="s">
        <v>69</v>
      </c>
      <c r="AK110" s="10" t="s">
        <v>312</v>
      </c>
      <c r="AL110" s="113" t="str">
        <f>VLOOKUP(AK110,Other_tabels!$E$5:$G$225,2,FALSE)</f>
        <v>Grøn</v>
      </c>
      <c r="AM110" s="113" t="str">
        <f>VLOOKUP(AK110,Other_tabels!$E$5:$G$225,3,FALSE)</f>
        <v>Grøn</v>
      </c>
      <c r="AN110" s="10">
        <v>337</v>
      </c>
      <c r="AO110" s="10" t="s">
        <v>33</v>
      </c>
      <c r="AQ110" s="10"/>
      <c r="AR110" s="10"/>
      <c r="AS110" s="202"/>
      <c r="AT110" s="10"/>
      <c r="AU110" s="10"/>
      <c r="AX110" s="10"/>
      <c r="AY110" s="10"/>
      <c r="AZ110" s="10"/>
      <c r="BA110" s="10"/>
      <c r="BB110" s="10"/>
      <c r="BC110" s="10"/>
      <c r="BD110" s="10"/>
      <c r="BE110" s="10"/>
      <c r="BF110" s="10"/>
      <c r="BG110" s="10"/>
      <c r="BH110" s="10"/>
      <c r="BI110" s="10"/>
      <c r="BJ110" s="10"/>
      <c r="BK110" s="10"/>
      <c r="BL110" s="10"/>
      <c r="BM110" s="10"/>
      <c r="BN110" s="10"/>
      <c r="BO110" s="10"/>
      <c r="BP110" s="10"/>
      <c r="BQ110" s="89"/>
      <c r="BR110" s="89"/>
      <c r="BS110" s="89"/>
      <c r="BT110" s="89"/>
      <c r="BU110" s="89"/>
      <c r="BV110" s="89"/>
      <c r="BW110" s="29"/>
      <c r="BX110" s="29"/>
      <c r="BY110" s="29"/>
      <c r="BZ110" s="89"/>
      <c r="CA110" s="89"/>
      <c r="CB110" s="89"/>
      <c r="CC110" s="10"/>
      <c r="CD110" s="10"/>
      <c r="CE110" s="10"/>
      <c r="CF110" s="10"/>
      <c r="CG110" s="10"/>
      <c r="CH110" s="10"/>
      <c r="CI110" s="10"/>
      <c r="CJ110" s="10"/>
      <c r="CK110" s="10"/>
      <c r="CL110" s="10"/>
      <c r="CM110" s="10"/>
      <c r="CN110" s="10"/>
      <c r="CO110" s="10"/>
      <c r="CP110" s="10"/>
      <c r="CQ110" s="10"/>
      <c r="CS110" s="179" t="str">
        <f t="shared" si="23"/>
        <v>Pulp_mixed_conv</v>
      </c>
      <c r="CT110" s="85" t="str">
        <f t="shared" si="24"/>
        <v>Grass_and_grass_clover_conv</v>
      </c>
      <c r="CV110" s="130"/>
      <c r="CW110" s="131"/>
      <c r="CX110" s="132"/>
      <c r="CY110" s="130"/>
      <c r="CZ110" s="133"/>
      <c r="DA110" s="132"/>
      <c r="DB110" s="134"/>
      <c r="DC110" s="139"/>
      <c r="DD110" s="135"/>
      <c r="DE110" s="135"/>
      <c r="DF110" s="132"/>
      <c r="DG110" s="130"/>
      <c r="DH110" s="132"/>
      <c r="DI110" s="130"/>
      <c r="DJ110" s="168"/>
      <c r="DK110" s="10" t="s">
        <v>517</v>
      </c>
      <c r="DL110" s="143"/>
    </row>
    <row r="111" spans="1:116" ht="15.6" x14ac:dyDescent="0.3">
      <c r="AI111" s="206">
        <v>108</v>
      </c>
      <c r="AJ111" s="10" t="s">
        <v>70</v>
      </c>
      <c r="AK111" s="10" t="s">
        <v>307</v>
      </c>
      <c r="AL111" s="113" t="str">
        <f>VLOOKUP(AK111,Other_tabels!$E$5:$G$225,2,FALSE)</f>
        <v>Plant_organic_ferti_conv</v>
      </c>
      <c r="AM111" s="113" t="str">
        <f>VLOOKUP(AK111,Other_tabels!$E$5:$G$225,3,FALSE)</f>
        <v>Field_application</v>
      </c>
      <c r="AN111" s="10">
        <v>45</v>
      </c>
      <c r="AO111" s="10" t="s">
        <v>33</v>
      </c>
      <c r="AQ111" s="10"/>
      <c r="AR111" s="10"/>
      <c r="AS111" s="202"/>
      <c r="AT111" s="10"/>
      <c r="AU111" s="10"/>
      <c r="AX111" s="10"/>
      <c r="AY111" s="10"/>
      <c r="AZ111" s="10"/>
      <c r="BA111" s="10"/>
      <c r="BB111" s="10"/>
      <c r="BC111" s="10"/>
      <c r="BD111" s="10"/>
      <c r="BE111" s="10"/>
      <c r="BF111" s="10"/>
      <c r="BG111" s="10"/>
      <c r="BH111" s="10"/>
      <c r="BI111" s="10"/>
      <c r="BJ111" s="10"/>
      <c r="BK111" s="10"/>
      <c r="BL111" s="10"/>
      <c r="BM111" s="10"/>
      <c r="BN111" s="10"/>
      <c r="BO111" s="10"/>
      <c r="BP111" s="10"/>
      <c r="BQ111" s="89"/>
      <c r="BR111" s="89"/>
      <c r="BS111" s="89"/>
      <c r="BT111" s="89"/>
      <c r="BU111" s="89"/>
      <c r="BV111" s="89"/>
      <c r="BW111" s="29"/>
      <c r="BX111" s="29"/>
      <c r="BY111" s="29"/>
      <c r="BZ111" s="89"/>
      <c r="CA111" s="89"/>
      <c r="CB111" s="89"/>
      <c r="CC111" s="10"/>
      <c r="CD111" s="10"/>
      <c r="CE111" s="10"/>
      <c r="CF111" s="10"/>
      <c r="CG111" s="10"/>
      <c r="CH111" s="10"/>
      <c r="CI111" s="10"/>
      <c r="CJ111" s="10"/>
      <c r="CK111" s="10"/>
      <c r="CL111" s="10"/>
      <c r="CM111" s="10"/>
      <c r="CN111" s="10"/>
      <c r="CO111" s="10"/>
      <c r="CP111" s="10"/>
      <c r="CQ111" s="10"/>
      <c r="CS111" s="179" t="str">
        <f t="shared" si="23"/>
        <v>Brown_juice_mixed_conv</v>
      </c>
      <c r="CT111" s="85" t="str">
        <f t="shared" si="24"/>
        <v>Plant_slurry_conv</v>
      </c>
      <c r="CV111" s="130"/>
      <c r="CW111" s="131"/>
      <c r="CX111" s="132"/>
      <c r="CY111" s="130"/>
      <c r="CZ111" s="133"/>
      <c r="DA111" s="132"/>
      <c r="DB111" s="134">
        <v>0</v>
      </c>
      <c r="DC111" s="139">
        <v>0.49</v>
      </c>
      <c r="DD111" s="135">
        <v>1.96</v>
      </c>
      <c r="DE111" s="135">
        <v>2</v>
      </c>
      <c r="DF111" s="132">
        <v>0</v>
      </c>
      <c r="DG111" s="130">
        <v>0</v>
      </c>
      <c r="DH111" s="132">
        <v>0</v>
      </c>
      <c r="DI111" s="130">
        <v>0</v>
      </c>
      <c r="DJ111" s="168">
        <v>0</v>
      </c>
      <c r="DK111" s="10" t="s">
        <v>517</v>
      </c>
      <c r="DL111" s="143" t="s">
        <v>1222</v>
      </c>
    </row>
    <row r="112" spans="1:116" ht="15.6" x14ac:dyDescent="0.3">
      <c r="AI112" s="206">
        <v>109</v>
      </c>
      <c r="AJ112" s="10" t="s">
        <v>110</v>
      </c>
      <c r="AK112" s="10" t="s">
        <v>186</v>
      </c>
      <c r="AL112" s="113" t="str">
        <f>VLOOKUP(AK112,Other_tabels!$E$5:$G$225,2,FALSE)</f>
        <v>Soil_input_biochar_conv</v>
      </c>
      <c r="AM112" s="113" t="str">
        <f>VLOOKUP(AK112,Other_tabels!$E$5:$G$225,3,FALSE)</f>
        <v>Field_application</v>
      </c>
      <c r="AN112" s="10">
        <v>981.2</v>
      </c>
      <c r="AO112" s="10" t="s">
        <v>33</v>
      </c>
      <c r="AQ112" s="10"/>
      <c r="AR112" s="10"/>
      <c r="AS112" s="202"/>
      <c r="AT112" s="10"/>
      <c r="AU112" s="10"/>
      <c r="AX112" s="10"/>
      <c r="AY112" s="10"/>
      <c r="AZ112" s="10"/>
      <c r="BA112" s="10"/>
      <c r="BB112" s="10"/>
      <c r="BC112" s="10"/>
      <c r="BD112" s="10"/>
      <c r="BE112" s="10"/>
      <c r="BF112" s="10"/>
      <c r="BG112" s="10"/>
      <c r="BH112" s="10"/>
      <c r="BI112" s="10"/>
      <c r="BJ112" s="10"/>
      <c r="BK112" s="10"/>
      <c r="BL112" s="10"/>
      <c r="BM112" s="10"/>
      <c r="BN112" s="10"/>
      <c r="BO112" s="10"/>
      <c r="BP112" s="10"/>
      <c r="BQ112" s="89"/>
      <c r="BR112" s="89"/>
      <c r="BS112" s="89"/>
      <c r="BT112" s="89"/>
      <c r="BU112" s="89"/>
      <c r="BV112" s="89"/>
      <c r="BW112" s="29"/>
      <c r="BX112" s="29"/>
      <c r="BY112" s="29"/>
      <c r="BZ112" s="89"/>
      <c r="CA112" s="89"/>
      <c r="CB112" s="89"/>
      <c r="CC112" s="10"/>
      <c r="CD112" s="10"/>
      <c r="CE112" s="10"/>
      <c r="CF112" s="10"/>
      <c r="CG112" s="10"/>
      <c r="CH112" s="10"/>
      <c r="CI112" s="10"/>
      <c r="CJ112" s="10"/>
      <c r="CK112" s="10"/>
      <c r="CL112" s="10"/>
      <c r="CM112" s="10"/>
      <c r="CN112" s="10"/>
      <c r="CO112" s="10"/>
      <c r="CP112" s="10"/>
      <c r="CQ112" s="10"/>
      <c r="CS112" s="179" t="str">
        <f t="shared" si="23"/>
        <v>Biochar_halm_conv</v>
      </c>
      <c r="CT112" s="85" t="str">
        <f t="shared" si="24"/>
        <v>Biochar_conv</v>
      </c>
      <c r="CV112" s="130"/>
      <c r="CW112" s="131"/>
      <c r="CX112" s="132"/>
      <c r="CY112" s="130"/>
      <c r="CZ112" s="133"/>
      <c r="DA112" s="132"/>
      <c r="DB112" s="134"/>
      <c r="DC112" s="139"/>
      <c r="DD112" s="135"/>
      <c r="DE112" s="135"/>
      <c r="DF112" s="132"/>
      <c r="DG112" s="130"/>
      <c r="DH112" s="132"/>
      <c r="DI112" s="130"/>
      <c r="DJ112" s="168"/>
      <c r="DK112" s="10" t="s">
        <v>517</v>
      </c>
      <c r="DL112" s="143"/>
    </row>
    <row r="113" spans="35:116" ht="15.6" x14ac:dyDescent="0.3">
      <c r="AI113" s="206">
        <v>110</v>
      </c>
      <c r="AJ113" s="10" t="s">
        <v>137</v>
      </c>
      <c r="AK113" s="10" t="s">
        <v>185</v>
      </c>
      <c r="AL113" s="113" t="str">
        <f>VLOOKUP(AK113,Other_tabels!$E$5:$G$225,2,FALSE)</f>
        <v>Loss</v>
      </c>
      <c r="AM113" s="113" t="str">
        <f>VLOOKUP(AK113,Other_tabels!$E$5:$G$225,3,FALSE)</f>
        <v>Exit_model</v>
      </c>
      <c r="AN113" s="10">
        <v>500</v>
      </c>
      <c r="AO113" s="10" t="s">
        <v>33</v>
      </c>
      <c r="AQ113" s="10"/>
      <c r="AR113" s="10"/>
      <c r="AS113" s="202"/>
      <c r="AT113" s="10"/>
      <c r="AU113" s="10"/>
      <c r="AX113" s="10"/>
      <c r="AY113" s="10"/>
      <c r="AZ113" s="10"/>
      <c r="BA113" s="10"/>
      <c r="BB113" s="10"/>
      <c r="BC113" s="10"/>
      <c r="BD113" s="10"/>
      <c r="BE113" s="10"/>
      <c r="BF113" s="10"/>
      <c r="BG113" s="10"/>
      <c r="BH113" s="10"/>
      <c r="BI113" s="10"/>
      <c r="BJ113" s="10"/>
      <c r="BK113" s="10"/>
      <c r="BL113" s="10"/>
      <c r="BM113" s="10"/>
      <c r="BN113" s="10"/>
      <c r="BO113" s="10"/>
      <c r="BP113" s="10"/>
      <c r="BQ113" s="89"/>
      <c r="BR113" s="89"/>
      <c r="BS113" s="89"/>
      <c r="BT113" s="89"/>
      <c r="BU113" s="89"/>
      <c r="BV113" s="89"/>
      <c r="BW113" s="29"/>
      <c r="BX113" s="29"/>
      <c r="BY113" s="29"/>
      <c r="BZ113" s="89"/>
      <c r="CA113" s="89"/>
      <c r="CB113" s="89"/>
      <c r="CC113" s="10"/>
      <c r="CD113" s="10"/>
      <c r="CE113" s="10"/>
      <c r="CF113" s="10"/>
      <c r="CG113" s="10"/>
      <c r="CH113" s="10"/>
      <c r="CI113" s="10"/>
      <c r="CJ113" s="10"/>
      <c r="CK113" s="10"/>
      <c r="CL113" s="10"/>
      <c r="CM113" s="10"/>
      <c r="CN113" s="10"/>
      <c r="CO113" s="10"/>
      <c r="CP113" s="10"/>
      <c r="CQ113" s="10"/>
      <c r="CS113" s="179" t="str">
        <f t="shared" si="23"/>
        <v>Loss</v>
      </c>
      <c r="CT113" s="85" t="str">
        <f t="shared" si="24"/>
        <v>Exit_conv</v>
      </c>
      <c r="CV113" s="130"/>
      <c r="CW113" s="131"/>
      <c r="CX113" s="132"/>
      <c r="CY113" s="130"/>
      <c r="CZ113" s="133"/>
      <c r="DA113" s="132"/>
      <c r="DB113" s="134"/>
      <c r="DC113" s="139"/>
      <c r="DD113" s="135"/>
      <c r="DE113" s="135"/>
      <c r="DF113" s="132"/>
      <c r="DG113" s="130"/>
      <c r="DH113" s="132"/>
      <c r="DI113" s="130"/>
      <c r="DJ113" s="168"/>
      <c r="DK113" s="10" t="s">
        <v>517</v>
      </c>
      <c r="DL113" s="143"/>
    </row>
    <row r="114" spans="35:116" ht="15.6" x14ac:dyDescent="0.3">
      <c r="AI114" s="206">
        <v>111</v>
      </c>
      <c r="AJ114" s="10" t="s">
        <v>177</v>
      </c>
      <c r="AK114" s="10" t="s">
        <v>181</v>
      </c>
      <c r="AL114" s="113" t="str">
        <f>VLOOKUP(AK114,Other_tabels!$E$5:$G$225,2,FALSE)</f>
        <v>Maelk_EKM</v>
      </c>
      <c r="AM114" s="113" t="str">
        <f>VLOOKUP(AK114,Other_tabels!$E$5:$G$225,3,FALSE)</f>
        <v>Exit_model</v>
      </c>
      <c r="AN114" s="10">
        <v>135</v>
      </c>
      <c r="AO114" s="10" t="s">
        <v>33</v>
      </c>
      <c r="AQ114" s="10"/>
      <c r="AR114" s="10"/>
      <c r="AS114" s="202"/>
      <c r="AT114" s="10"/>
      <c r="AU114" s="10"/>
      <c r="AX114" s="10"/>
      <c r="AY114" s="10"/>
      <c r="AZ114" s="10"/>
      <c r="BA114" s="10"/>
      <c r="BB114" s="10"/>
      <c r="BC114" s="10"/>
      <c r="BD114" s="10"/>
      <c r="BE114" s="10"/>
      <c r="BF114" s="10"/>
      <c r="BG114" s="10"/>
      <c r="BH114" s="10"/>
      <c r="BI114" s="10"/>
      <c r="BJ114" s="10"/>
      <c r="BK114" s="10"/>
      <c r="BL114" s="10"/>
      <c r="BM114" s="10"/>
      <c r="BN114" s="10"/>
      <c r="BO114" s="10"/>
      <c r="BP114" s="10"/>
      <c r="BQ114" s="89"/>
      <c r="BR114" s="89"/>
      <c r="BS114" s="89"/>
      <c r="BT114" s="89"/>
      <c r="BU114" s="89"/>
      <c r="BV114" s="89"/>
      <c r="BW114" s="29"/>
      <c r="BX114" s="29"/>
      <c r="BY114" s="29"/>
      <c r="BZ114" s="89"/>
      <c r="CA114" s="89"/>
      <c r="CB114" s="89"/>
      <c r="CC114" s="10"/>
      <c r="CD114" s="10"/>
      <c r="CE114" s="10"/>
      <c r="CF114" s="10"/>
      <c r="CG114" s="10"/>
      <c r="CH114" s="10"/>
      <c r="CI114" s="10"/>
      <c r="CJ114" s="10"/>
      <c r="CK114" s="10"/>
      <c r="CL114" s="10"/>
      <c r="CM114" s="10"/>
      <c r="CN114" s="10"/>
      <c r="CO114" s="10"/>
      <c r="CP114" s="10"/>
      <c r="CQ114" s="10"/>
      <c r="CS114" s="179" t="str">
        <f t="shared" si="23"/>
        <v>Soedmaelk_tung_EKM_conv</v>
      </c>
      <c r="CT114" s="85" t="str">
        <f t="shared" si="24"/>
        <v>Maelk_EKM_conv</v>
      </c>
      <c r="CV114" s="130"/>
      <c r="CW114" s="131"/>
      <c r="CX114" s="132"/>
      <c r="CY114" s="130"/>
      <c r="CZ114" s="133"/>
      <c r="DA114" s="132"/>
      <c r="DB114" s="134"/>
      <c r="DC114" s="139"/>
      <c r="DD114" s="135"/>
      <c r="DE114" s="135"/>
      <c r="DF114" s="132"/>
      <c r="DG114" s="130"/>
      <c r="DH114" s="132"/>
      <c r="DI114" s="130"/>
      <c r="DJ114" s="168"/>
      <c r="DK114" s="10" t="s">
        <v>517</v>
      </c>
      <c r="DL114" s="143"/>
    </row>
    <row r="115" spans="35:116" ht="15.6" x14ac:dyDescent="0.3">
      <c r="AI115" s="206">
        <v>112</v>
      </c>
      <c r="AJ115" s="10" t="s">
        <v>178</v>
      </c>
      <c r="AK115" s="10" t="s">
        <v>181</v>
      </c>
      <c r="AL115" s="113" t="str">
        <f>VLOOKUP(AK115,Other_tabels!$E$5:$G$225,2,FALSE)</f>
        <v>Maelk_EKM</v>
      </c>
      <c r="AM115" s="113" t="str">
        <f>VLOOKUP(AK115,Other_tabels!$E$5:$G$225,3,FALSE)</f>
        <v>Exit_model</v>
      </c>
      <c r="AN115" s="10">
        <v>155</v>
      </c>
      <c r="AO115" s="10" t="s">
        <v>33</v>
      </c>
      <c r="AQ115" s="10"/>
      <c r="AR115" s="10"/>
      <c r="AS115" s="202"/>
      <c r="AT115" s="10"/>
      <c r="AU115" s="10"/>
      <c r="AX115" s="10"/>
      <c r="AY115" s="10"/>
      <c r="AZ115" s="10"/>
      <c r="BA115" s="10"/>
      <c r="BB115" s="10"/>
      <c r="BC115" s="10"/>
      <c r="BD115" s="10"/>
      <c r="BE115" s="10"/>
      <c r="BF115" s="10"/>
      <c r="BG115" s="10"/>
      <c r="BH115" s="10"/>
      <c r="BI115" s="10"/>
      <c r="BJ115" s="10"/>
      <c r="BK115" s="10"/>
      <c r="BL115" s="10"/>
      <c r="BM115" s="10"/>
      <c r="BN115" s="10"/>
      <c r="BO115" s="10"/>
      <c r="BP115" s="10"/>
      <c r="BQ115" s="89"/>
      <c r="BR115" s="89"/>
      <c r="BS115" s="89"/>
      <c r="BT115" s="89"/>
      <c r="BU115" s="89"/>
      <c r="BV115" s="89"/>
      <c r="BW115" s="29"/>
      <c r="BX115" s="29"/>
      <c r="BY115" s="29"/>
      <c r="BZ115" s="89"/>
      <c r="CA115" s="89"/>
      <c r="CB115" s="89"/>
      <c r="CC115" s="10"/>
      <c r="CD115" s="10"/>
      <c r="CE115" s="10"/>
      <c r="CF115" s="10"/>
      <c r="CG115" s="10"/>
      <c r="CH115" s="10"/>
      <c r="CI115" s="10"/>
      <c r="CJ115" s="10"/>
      <c r="CK115" s="10"/>
      <c r="CL115" s="10"/>
      <c r="CM115" s="10"/>
      <c r="CN115" s="10"/>
      <c r="CO115" s="10"/>
      <c r="CP115" s="10"/>
      <c r="CQ115" s="10"/>
      <c r="CS115" s="179" t="str">
        <f t="shared" si="23"/>
        <v>Soedmaelk_jersey_EKM_conv</v>
      </c>
      <c r="CT115" s="85" t="str">
        <f t="shared" si="24"/>
        <v>Maelk_EKM_conv</v>
      </c>
      <c r="CV115" s="130"/>
      <c r="CW115" s="131"/>
      <c r="CX115" s="132"/>
      <c r="CY115" s="130"/>
      <c r="CZ115" s="133"/>
      <c r="DA115" s="132"/>
      <c r="DB115" s="134"/>
      <c r="DC115" s="139"/>
      <c r="DD115" s="135"/>
      <c r="DE115" s="135"/>
      <c r="DF115" s="132"/>
      <c r="DG115" s="130"/>
      <c r="DH115" s="132"/>
      <c r="DI115" s="130"/>
      <c r="DJ115" s="168"/>
      <c r="DK115" s="10" t="s">
        <v>517</v>
      </c>
      <c r="DL115" s="143"/>
    </row>
    <row r="116" spans="35:116" ht="15.6" x14ac:dyDescent="0.3">
      <c r="AI116" s="206">
        <v>113</v>
      </c>
      <c r="AJ116" s="10" t="s">
        <v>189</v>
      </c>
      <c r="AK116" s="10" t="s">
        <v>190</v>
      </c>
      <c r="AL116" s="113" t="str">
        <f>VLOOKUP(AK116,Other_tabels!$E$5:$G$225,2,FALSE)</f>
        <v>Crop_residue</v>
      </c>
      <c r="AM116" s="113" t="str">
        <f>VLOOKUP(AK116,Other_tabels!$E$5:$G$225,3,FALSE)</f>
        <v>Return</v>
      </c>
      <c r="AN116" s="10">
        <v>180</v>
      </c>
      <c r="AO116" s="10" t="s">
        <v>33</v>
      </c>
      <c r="AQ116" s="10"/>
      <c r="AR116" s="10"/>
      <c r="AS116" s="202"/>
      <c r="AT116" s="10"/>
      <c r="AU116" s="10"/>
      <c r="AX116" s="10"/>
      <c r="AY116" s="10"/>
      <c r="AZ116" s="10"/>
      <c r="BA116" s="10"/>
      <c r="BB116" s="10"/>
      <c r="BC116" s="10"/>
      <c r="BD116" s="10"/>
      <c r="BE116" s="10"/>
      <c r="BF116" s="10"/>
      <c r="BG116" s="10"/>
      <c r="BH116" s="10"/>
      <c r="BI116" s="10"/>
      <c r="BJ116" s="10"/>
      <c r="BK116" s="10"/>
      <c r="BL116" s="10"/>
      <c r="BM116" s="10"/>
      <c r="BN116" s="10"/>
      <c r="BO116" s="10"/>
      <c r="BP116" s="10"/>
      <c r="BQ116" s="89"/>
      <c r="BR116" s="89"/>
      <c r="BS116" s="89"/>
      <c r="BT116" s="89"/>
      <c r="BU116" s="89"/>
      <c r="BV116" s="89"/>
      <c r="BW116" s="29"/>
      <c r="BX116" s="29"/>
      <c r="BY116" s="29"/>
      <c r="BZ116" s="89"/>
      <c r="CA116" s="89"/>
      <c r="CB116" s="89"/>
      <c r="CC116" s="10"/>
      <c r="CD116" s="10"/>
      <c r="CE116" s="10"/>
      <c r="CF116" s="10"/>
      <c r="CG116" s="10"/>
      <c r="CH116" s="10"/>
      <c r="CI116" s="10"/>
      <c r="CJ116" s="10"/>
      <c r="CK116" s="10"/>
      <c r="CL116" s="10"/>
      <c r="CM116" s="10"/>
      <c r="CN116" s="10"/>
      <c r="CO116" s="10"/>
      <c r="CP116" s="10"/>
      <c r="CQ116" s="10"/>
      <c r="CS116" s="179" t="str">
        <f t="shared" si="23"/>
        <v>Afgraesningstab_afgraesning_1_conv</v>
      </c>
      <c r="CT116" s="85" t="str">
        <f t="shared" si="24"/>
        <v>Afgraesningstab_conv</v>
      </c>
      <c r="CV116" s="130"/>
      <c r="CW116" s="131"/>
      <c r="CX116" s="132"/>
      <c r="CY116" s="130"/>
      <c r="CZ116" s="133"/>
      <c r="DA116" s="132"/>
      <c r="DB116" s="134"/>
      <c r="DC116" s="139"/>
      <c r="DD116" s="135"/>
      <c r="DE116" s="135"/>
      <c r="DF116" s="132"/>
      <c r="DG116" s="130"/>
      <c r="DH116" s="132"/>
      <c r="DI116" s="130"/>
      <c r="DJ116" s="168"/>
      <c r="DK116" s="10" t="s">
        <v>517</v>
      </c>
      <c r="DL116" s="143"/>
    </row>
    <row r="117" spans="35:116" ht="15.6" x14ac:dyDescent="0.3">
      <c r="AI117" s="206">
        <v>114</v>
      </c>
      <c r="AJ117" s="10" t="s">
        <v>309</v>
      </c>
      <c r="AK117" s="10" t="s">
        <v>186</v>
      </c>
      <c r="AL117" s="113" t="str">
        <f>VLOOKUP(AK117,Other_tabels!$E$5:$G$225,2,FALSE)</f>
        <v>Soil_input_biochar_conv</v>
      </c>
      <c r="AM117" s="113" t="str">
        <f>VLOOKUP(AK117,Other_tabels!$E$5:$G$225,3,FALSE)</f>
        <v>Field_application</v>
      </c>
      <c r="AN117" s="10">
        <v>981</v>
      </c>
      <c r="AO117" s="10" t="s">
        <v>33</v>
      </c>
      <c r="AQ117" s="10"/>
      <c r="AR117" s="10"/>
      <c r="AS117" s="202"/>
      <c r="AT117" s="10"/>
      <c r="AU117" s="10"/>
      <c r="AX117" s="10"/>
      <c r="AY117" s="10"/>
      <c r="AZ117" s="10"/>
      <c r="BA117" s="10"/>
      <c r="BB117" s="10"/>
      <c r="BC117" s="10"/>
      <c r="BD117" s="10"/>
      <c r="BE117" s="10"/>
      <c r="BF117" s="10"/>
      <c r="BG117" s="10"/>
      <c r="BH117" s="10"/>
      <c r="BI117" s="10"/>
      <c r="BJ117" s="10"/>
      <c r="BK117" s="10"/>
      <c r="BL117" s="10"/>
      <c r="BM117" s="10"/>
      <c r="BN117" s="10"/>
      <c r="BO117" s="10"/>
      <c r="BP117" s="10"/>
      <c r="BQ117" s="89"/>
      <c r="BR117" s="89"/>
      <c r="BS117" s="89"/>
      <c r="BT117" s="89"/>
      <c r="BU117" s="89"/>
      <c r="BV117" s="89"/>
      <c r="BW117" s="29"/>
      <c r="BX117" s="29"/>
      <c r="BY117" s="29"/>
      <c r="BZ117" s="89"/>
      <c r="CA117" s="89"/>
      <c r="CB117" s="89"/>
      <c r="CC117" s="10"/>
      <c r="CD117" s="10"/>
      <c r="CE117" s="10"/>
      <c r="CF117" s="10"/>
      <c r="CG117" s="10"/>
      <c r="CH117" s="10"/>
      <c r="CI117" s="10"/>
      <c r="CJ117" s="10"/>
      <c r="CK117" s="10"/>
      <c r="CL117" s="10"/>
      <c r="CM117" s="10"/>
      <c r="CN117" s="10"/>
      <c r="CO117" s="10"/>
      <c r="CP117" s="10"/>
      <c r="CQ117" s="10"/>
      <c r="CS117" s="179" t="str">
        <f t="shared" si="23"/>
        <v>Biochar_fiber_conv</v>
      </c>
      <c r="CT117" s="85" t="str">
        <f t="shared" si="24"/>
        <v>Biochar_conv</v>
      </c>
      <c r="CV117" s="130"/>
      <c r="CW117" s="131"/>
      <c r="CX117" s="132"/>
      <c r="CY117" s="130"/>
      <c r="CZ117" s="133"/>
      <c r="DA117" s="132"/>
      <c r="DB117" s="134"/>
      <c r="DC117" s="139"/>
      <c r="DD117" s="135"/>
      <c r="DE117" s="135"/>
      <c r="DF117" s="132"/>
      <c r="DG117" s="130"/>
      <c r="DH117" s="132"/>
      <c r="DI117" s="130"/>
      <c r="DJ117" s="168"/>
      <c r="DK117" s="10" t="s">
        <v>517</v>
      </c>
      <c r="DL117" s="143"/>
    </row>
    <row r="118" spans="35:116" ht="15.6" x14ac:dyDescent="0.3">
      <c r="AI118" s="206">
        <v>115</v>
      </c>
      <c r="AJ118" s="10" t="s">
        <v>315</v>
      </c>
      <c r="AK118" s="10" t="s">
        <v>441</v>
      </c>
      <c r="AL118" s="113" t="str">
        <f>VLOOKUP(AK118,Other_tabels!$E$5:$G$225,2,FALSE)</f>
        <v>Crop_residue</v>
      </c>
      <c r="AM118" s="113" t="str">
        <f>VLOOKUP(AK118,Other_tabels!$E$5:$G$225,3,FALSE)</f>
        <v>Return</v>
      </c>
      <c r="AN118" s="10">
        <v>180</v>
      </c>
      <c r="AO118" s="10" t="s">
        <v>33</v>
      </c>
      <c r="AQ118" s="10"/>
      <c r="AR118" s="10"/>
      <c r="AS118" s="202"/>
      <c r="AT118" s="10"/>
      <c r="AU118" s="10"/>
      <c r="AX118" s="10"/>
      <c r="AY118" s="10"/>
      <c r="AZ118" s="10"/>
      <c r="BA118" s="10"/>
      <c r="BB118" s="10"/>
      <c r="BC118" s="10"/>
      <c r="BD118" s="10"/>
      <c r="BE118" s="10"/>
      <c r="BF118" s="10"/>
      <c r="BG118" s="10"/>
      <c r="BH118" s="10"/>
      <c r="BI118" s="10"/>
      <c r="BJ118" s="10"/>
      <c r="BK118" s="10"/>
      <c r="BL118" s="10"/>
      <c r="BM118" s="10"/>
      <c r="BN118" s="10"/>
      <c r="BO118" s="10"/>
      <c r="BP118" s="10"/>
      <c r="BQ118" s="89"/>
      <c r="BR118" s="89"/>
      <c r="BS118" s="89"/>
      <c r="BT118" s="89"/>
      <c r="BU118" s="89"/>
      <c r="BV118" s="89"/>
      <c r="BW118" s="29"/>
      <c r="BX118" s="29"/>
      <c r="BY118" s="29"/>
      <c r="BZ118" s="89"/>
      <c r="CA118" s="89"/>
      <c r="CB118" s="89"/>
      <c r="CC118" s="10"/>
      <c r="CD118" s="10"/>
      <c r="CE118" s="10"/>
      <c r="CF118" s="10"/>
      <c r="CG118" s="10"/>
      <c r="CH118" s="10"/>
      <c r="CI118" s="10"/>
      <c r="CJ118" s="10"/>
      <c r="CK118" s="10"/>
      <c r="CL118" s="10"/>
      <c r="CM118" s="10"/>
      <c r="CN118" s="10"/>
      <c r="CO118" s="10"/>
      <c r="CP118" s="10"/>
      <c r="CQ118" s="10"/>
      <c r="CS118" s="179" t="str">
        <f t="shared" si="23"/>
        <v>Afgraesningstab_afgraesning_1_org</v>
      </c>
      <c r="CT118" s="85" t="str">
        <f t="shared" si="24"/>
        <v>Afgraesningstab_org</v>
      </c>
      <c r="CV118" s="130"/>
      <c r="CW118" s="131"/>
      <c r="CX118" s="132"/>
      <c r="CY118" s="130"/>
      <c r="CZ118" s="133"/>
      <c r="DA118" s="132"/>
      <c r="DB118" s="134"/>
      <c r="DC118" s="139"/>
      <c r="DD118" s="135"/>
      <c r="DE118" s="135"/>
      <c r="DF118" s="132"/>
      <c r="DG118" s="130"/>
      <c r="DH118" s="132"/>
      <c r="DI118" s="130"/>
      <c r="DJ118" s="168"/>
      <c r="DK118" s="10" t="s">
        <v>517</v>
      </c>
      <c r="DL118" s="143"/>
    </row>
    <row r="119" spans="35:116" ht="15.6" x14ac:dyDescent="0.3">
      <c r="AI119" s="206">
        <v>116</v>
      </c>
      <c r="AJ119" s="10" t="s">
        <v>316</v>
      </c>
      <c r="AK119" s="10" t="s">
        <v>318</v>
      </c>
      <c r="AL119" s="113" t="str">
        <f>VLOOKUP(AK119,Other_tabels!$E$5:$G$225,2,FALSE)</f>
        <v>Maelk_EKM</v>
      </c>
      <c r="AM119" s="113" t="str">
        <f>VLOOKUP(AK119,Other_tabels!$E$5:$G$225,3,FALSE)</f>
        <v>Exit_model</v>
      </c>
      <c r="AN119" s="10">
        <v>135</v>
      </c>
      <c r="AO119" s="10" t="s">
        <v>33</v>
      </c>
      <c r="AQ119" s="10"/>
      <c r="AR119" s="10"/>
      <c r="AS119" s="202"/>
      <c r="AT119" s="10"/>
      <c r="AU119" s="10"/>
      <c r="AX119" s="10"/>
      <c r="AY119" s="10"/>
      <c r="AZ119" s="10"/>
      <c r="BA119" s="10"/>
      <c r="BB119" s="10"/>
      <c r="BC119" s="10"/>
      <c r="BD119" s="10"/>
      <c r="BE119" s="10"/>
      <c r="BF119" s="10"/>
      <c r="BG119" s="10"/>
      <c r="BH119" s="10"/>
      <c r="BI119" s="10"/>
      <c r="BJ119" s="10"/>
      <c r="BK119" s="10"/>
      <c r="BL119" s="10"/>
      <c r="BM119" s="10"/>
      <c r="BN119" s="10"/>
      <c r="BO119" s="10"/>
      <c r="BP119" s="10"/>
      <c r="BQ119" s="89"/>
      <c r="BR119" s="89"/>
      <c r="BS119" s="89"/>
      <c r="BT119" s="89"/>
      <c r="BU119" s="89"/>
      <c r="BV119" s="89"/>
      <c r="BW119" s="29"/>
      <c r="BX119" s="29"/>
      <c r="BY119" s="29"/>
      <c r="BZ119" s="89"/>
      <c r="CA119" s="89"/>
      <c r="CB119" s="89"/>
      <c r="CC119" s="10"/>
      <c r="CD119" s="10"/>
      <c r="CE119" s="10"/>
      <c r="CF119" s="10"/>
      <c r="CG119" s="10"/>
      <c r="CH119" s="10"/>
      <c r="CI119" s="10"/>
      <c r="CJ119" s="10"/>
      <c r="CK119" s="10"/>
      <c r="CL119" s="10"/>
      <c r="CM119" s="10"/>
      <c r="CN119" s="10"/>
      <c r="CO119" s="10"/>
      <c r="CP119" s="10"/>
      <c r="CQ119" s="10"/>
      <c r="CS119" s="179" t="str">
        <f t="shared" si="23"/>
        <v>Soedmaelk_tung_EKM_org</v>
      </c>
      <c r="CT119" s="85" t="str">
        <f t="shared" si="24"/>
        <v>Maelk_EKM_org</v>
      </c>
      <c r="CV119" s="130"/>
      <c r="CW119" s="131"/>
      <c r="CX119" s="132"/>
      <c r="CY119" s="130"/>
      <c r="CZ119" s="133"/>
      <c r="DA119" s="132"/>
      <c r="DB119" s="134"/>
      <c r="DC119" s="139"/>
      <c r="DD119" s="135"/>
      <c r="DE119" s="135"/>
      <c r="DF119" s="132"/>
      <c r="DG119" s="130"/>
      <c r="DH119" s="132"/>
      <c r="DI119" s="130"/>
      <c r="DJ119" s="168"/>
      <c r="DK119" s="10" t="s">
        <v>517</v>
      </c>
      <c r="DL119" s="143"/>
    </row>
    <row r="120" spans="35:116" ht="15.6" x14ac:dyDescent="0.3">
      <c r="AI120" s="206">
        <v>117</v>
      </c>
      <c r="AJ120" s="10" t="s">
        <v>317</v>
      </c>
      <c r="AK120" s="10" t="s">
        <v>318</v>
      </c>
      <c r="AL120" s="113" t="str">
        <f>VLOOKUP(AK120,Other_tabels!$E$5:$G$225,2,FALSE)</f>
        <v>Maelk_EKM</v>
      </c>
      <c r="AM120" s="113" t="str">
        <f>VLOOKUP(AK120,Other_tabels!$E$5:$G$225,3,FALSE)</f>
        <v>Exit_model</v>
      </c>
      <c r="AN120" s="10">
        <v>155</v>
      </c>
      <c r="AO120" s="10" t="s">
        <v>33</v>
      </c>
      <c r="AQ120" s="10"/>
      <c r="AR120" s="10"/>
      <c r="AS120" s="202"/>
      <c r="AT120" s="10"/>
      <c r="AU120" s="10"/>
      <c r="AX120" s="10"/>
      <c r="AY120" s="10"/>
      <c r="AZ120" s="10"/>
      <c r="BA120" s="10"/>
      <c r="BB120" s="10"/>
      <c r="BC120" s="10"/>
      <c r="BD120" s="10"/>
      <c r="BE120" s="10"/>
      <c r="BF120" s="10"/>
      <c r="BG120" s="10"/>
      <c r="BH120" s="10"/>
      <c r="BI120" s="10"/>
      <c r="BJ120" s="10"/>
      <c r="BK120" s="10"/>
      <c r="BL120" s="10"/>
      <c r="BM120" s="10"/>
      <c r="BN120" s="10"/>
      <c r="BO120" s="10"/>
      <c r="BP120" s="10"/>
      <c r="BQ120" s="89"/>
      <c r="BR120" s="89"/>
      <c r="BS120" s="89"/>
      <c r="BT120" s="89"/>
      <c r="BU120" s="89"/>
      <c r="BV120" s="89"/>
      <c r="BW120" s="29"/>
      <c r="BX120" s="29"/>
      <c r="BY120" s="29"/>
      <c r="BZ120" s="89"/>
      <c r="CA120" s="89"/>
      <c r="CB120" s="89"/>
      <c r="CC120" s="10"/>
      <c r="CD120" s="10"/>
      <c r="CE120" s="10"/>
      <c r="CF120" s="10"/>
      <c r="CG120" s="10"/>
      <c r="CH120" s="10"/>
      <c r="CI120" s="10"/>
      <c r="CJ120" s="10"/>
      <c r="CK120" s="10"/>
      <c r="CL120" s="10"/>
      <c r="CM120" s="10"/>
      <c r="CN120" s="10"/>
      <c r="CO120" s="10"/>
      <c r="CP120" s="10"/>
      <c r="CQ120" s="10"/>
      <c r="CS120" s="179" t="str">
        <f t="shared" si="23"/>
        <v>Soedmaelk_jersey_EKM_org</v>
      </c>
      <c r="CT120" s="85" t="str">
        <f t="shared" si="24"/>
        <v>Maelk_EKM_org</v>
      </c>
      <c r="CV120" s="130"/>
      <c r="CW120" s="131"/>
      <c r="CX120" s="132"/>
      <c r="CY120" s="130"/>
      <c r="CZ120" s="133"/>
      <c r="DA120" s="132"/>
      <c r="DB120" s="134"/>
      <c r="DC120" s="139"/>
      <c r="DD120" s="135"/>
      <c r="DE120" s="135"/>
      <c r="DF120" s="132"/>
      <c r="DG120" s="130"/>
      <c r="DH120" s="132"/>
      <c r="DI120" s="130"/>
      <c r="DJ120" s="168"/>
      <c r="DK120" s="10" t="s">
        <v>517</v>
      </c>
      <c r="DL120" s="143"/>
    </row>
    <row r="121" spans="35:116" ht="15.6" x14ac:dyDescent="0.3">
      <c r="AI121" s="206">
        <v>118</v>
      </c>
      <c r="AJ121" s="10" t="s">
        <v>329</v>
      </c>
      <c r="AK121" s="10" t="s">
        <v>332</v>
      </c>
      <c r="AL121" s="113" t="str">
        <f>VLOOKUP(AK121,Other_tabels!$E$5:$G$225,2,FALSE)</f>
        <v>Moden</v>
      </c>
      <c r="AM121" s="113" t="str">
        <f>VLOOKUP(AK121,Other_tabels!$E$5:$G$225,3,FALSE)</f>
        <v>Forarbejdet</v>
      </c>
      <c r="AN121" s="10">
        <v>900</v>
      </c>
      <c r="AO121" s="10" t="s">
        <v>33</v>
      </c>
      <c r="AQ121" s="10"/>
      <c r="AR121" s="10"/>
      <c r="AS121" s="202"/>
      <c r="AT121" s="10"/>
      <c r="AU121" s="10"/>
      <c r="AX121" s="10"/>
      <c r="AY121" s="10"/>
      <c r="AZ121" s="10"/>
      <c r="BA121" s="10"/>
      <c r="BB121" s="10"/>
      <c r="BC121" s="10"/>
      <c r="BD121" s="10"/>
      <c r="BE121" s="10"/>
      <c r="BF121" s="10"/>
      <c r="BG121" s="10"/>
      <c r="BH121" s="10"/>
      <c r="BI121" s="10"/>
      <c r="BJ121" s="10"/>
      <c r="BK121" s="10"/>
      <c r="BL121" s="10"/>
      <c r="BM121" s="10"/>
      <c r="BN121" s="10"/>
      <c r="BO121" s="10"/>
      <c r="BP121" s="10"/>
      <c r="BQ121" s="89"/>
      <c r="BR121" s="89"/>
      <c r="BS121" s="89"/>
      <c r="BT121" s="89"/>
      <c r="BU121" s="89"/>
      <c r="BV121" s="89"/>
      <c r="BW121" s="29"/>
      <c r="BX121" s="29"/>
      <c r="BY121" s="29"/>
      <c r="BZ121" s="89"/>
      <c r="CA121" s="89"/>
      <c r="CB121" s="89"/>
      <c r="CC121" s="10"/>
      <c r="CD121" s="10"/>
      <c r="CE121" s="10"/>
      <c r="CF121" s="10"/>
      <c r="CG121" s="10"/>
      <c r="CH121" s="10"/>
      <c r="CI121" s="10"/>
      <c r="CJ121" s="10"/>
      <c r="CK121" s="10"/>
      <c r="CL121" s="10"/>
      <c r="CM121" s="10"/>
      <c r="CN121" s="10"/>
      <c r="CO121" s="10"/>
      <c r="CP121" s="10"/>
      <c r="CQ121" s="10"/>
      <c r="CS121" s="179" t="str">
        <f t="shared" si="23"/>
        <v>Protein_concentrate_mixed_org</v>
      </c>
      <c r="CT121" s="85" t="str">
        <f t="shared" si="24"/>
        <v>Protein_1_org</v>
      </c>
      <c r="CV121" s="130"/>
      <c r="CW121" s="131"/>
      <c r="CX121" s="132"/>
      <c r="CY121" s="130"/>
      <c r="CZ121" s="133"/>
      <c r="DA121" s="132"/>
      <c r="DB121" s="134"/>
      <c r="DC121" s="139"/>
      <c r="DD121" s="135"/>
      <c r="DE121" s="135"/>
      <c r="DF121" s="132"/>
      <c r="DG121" s="130"/>
      <c r="DH121" s="132"/>
      <c r="DI121" s="130"/>
      <c r="DJ121" s="168"/>
      <c r="DK121" s="10" t="s">
        <v>517</v>
      </c>
      <c r="DL121" s="143"/>
    </row>
    <row r="122" spans="35:116" ht="15.6" x14ac:dyDescent="0.3">
      <c r="AI122" s="206">
        <v>119</v>
      </c>
      <c r="AJ122" s="10" t="s">
        <v>330</v>
      </c>
      <c r="AK122" s="10" t="s">
        <v>328</v>
      </c>
      <c r="AL122" s="113" t="str">
        <f>VLOOKUP(AK122,Other_tabels!$E$5:$G$225,2,FALSE)</f>
        <v>Grøn</v>
      </c>
      <c r="AM122" s="113" t="str">
        <f>VLOOKUP(AK122,Other_tabels!$E$5:$G$225,3,FALSE)</f>
        <v>Grøn</v>
      </c>
      <c r="AN122" s="10">
        <v>337</v>
      </c>
      <c r="AO122" s="10" t="s">
        <v>33</v>
      </c>
      <c r="AQ122" s="10"/>
      <c r="AR122" s="10"/>
      <c r="AS122" s="202"/>
      <c r="AT122" s="10"/>
      <c r="AU122" s="10"/>
      <c r="AX122" s="10"/>
      <c r="AY122" s="10"/>
      <c r="AZ122" s="10"/>
      <c r="BA122" s="10"/>
      <c r="BB122" s="10"/>
      <c r="BC122" s="10"/>
      <c r="BD122" s="10"/>
      <c r="BE122" s="10"/>
      <c r="BF122" s="10"/>
      <c r="BG122" s="10"/>
      <c r="BH122" s="10"/>
      <c r="BI122" s="10"/>
      <c r="BJ122" s="10"/>
      <c r="BK122" s="10"/>
      <c r="BL122" s="10"/>
      <c r="BM122" s="10"/>
      <c r="BN122" s="10"/>
      <c r="BO122" s="10"/>
      <c r="BP122" s="10"/>
      <c r="BQ122" s="89"/>
      <c r="BR122" s="89"/>
      <c r="BS122" s="89"/>
      <c r="BT122" s="89"/>
      <c r="BU122" s="89"/>
      <c r="BV122" s="89"/>
      <c r="BW122" s="29"/>
      <c r="BX122" s="29"/>
      <c r="BY122" s="29"/>
      <c r="BZ122" s="89"/>
      <c r="CA122" s="89"/>
      <c r="CB122" s="89"/>
      <c r="CC122" s="10"/>
      <c r="CD122" s="10"/>
      <c r="CE122" s="10"/>
      <c r="CF122" s="10"/>
      <c r="CG122" s="10"/>
      <c r="CH122" s="10"/>
      <c r="CI122" s="10"/>
      <c r="CJ122" s="10"/>
      <c r="CK122" s="10"/>
      <c r="CL122" s="10"/>
      <c r="CM122" s="10"/>
      <c r="CN122" s="10"/>
      <c r="CO122" s="10"/>
      <c r="CP122" s="10"/>
      <c r="CQ122" s="10"/>
      <c r="CS122" s="179" t="str">
        <f t="shared" si="23"/>
        <v>Pulp_mixed_org</v>
      </c>
      <c r="CT122" s="85" t="str">
        <f t="shared" si="24"/>
        <v>Grass_and_grass_clover_org</v>
      </c>
      <c r="CV122" s="130"/>
      <c r="CW122" s="131"/>
      <c r="CX122" s="132"/>
      <c r="CY122" s="130"/>
      <c r="CZ122" s="133"/>
      <c r="DA122" s="132"/>
      <c r="DB122" s="134"/>
      <c r="DC122" s="139"/>
      <c r="DD122" s="135"/>
      <c r="DE122" s="135"/>
      <c r="DF122" s="132"/>
      <c r="DG122" s="130"/>
      <c r="DH122" s="132"/>
      <c r="DI122" s="130"/>
      <c r="DJ122" s="168"/>
      <c r="DK122" s="10" t="s">
        <v>517</v>
      </c>
      <c r="DL122" s="143"/>
    </row>
    <row r="123" spans="35:116" ht="15.6" x14ac:dyDescent="0.3">
      <c r="AI123" s="206">
        <v>120</v>
      </c>
      <c r="AJ123" s="10" t="s">
        <v>331</v>
      </c>
      <c r="AK123" s="10" t="s">
        <v>333</v>
      </c>
      <c r="AL123" s="113" t="str">
        <f>VLOOKUP(AK123,Other_tabels!$E$5:$G$225,2,FALSE)</f>
        <v>Plant_organic_ferti_org</v>
      </c>
      <c r="AM123" s="113" t="str">
        <f>VLOOKUP(AK123,Other_tabels!$E$5:$G$225,3,FALSE)</f>
        <v>Field_application</v>
      </c>
      <c r="AN123" s="10">
        <v>45</v>
      </c>
      <c r="AO123" s="10" t="s">
        <v>33</v>
      </c>
      <c r="AQ123" s="10"/>
      <c r="AR123" s="10"/>
      <c r="AS123" s="202"/>
      <c r="AT123" s="10"/>
      <c r="AU123" s="10"/>
      <c r="AX123" s="10"/>
      <c r="AY123" s="10"/>
      <c r="AZ123" s="10"/>
      <c r="BA123" s="10"/>
      <c r="BB123" s="10"/>
      <c r="BC123" s="10"/>
      <c r="BD123" s="10"/>
      <c r="BE123" s="10"/>
      <c r="BF123" s="10"/>
      <c r="BG123" s="10"/>
      <c r="BH123" s="10"/>
      <c r="BI123" s="10"/>
      <c r="BJ123" s="10"/>
      <c r="BK123" s="10"/>
      <c r="BL123" s="10"/>
      <c r="BM123" s="10"/>
      <c r="BN123" s="10"/>
      <c r="BO123" s="10"/>
      <c r="BP123" s="10"/>
      <c r="BQ123" s="89"/>
      <c r="BR123" s="89"/>
      <c r="BS123" s="89"/>
      <c r="BT123" s="89"/>
      <c r="BU123" s="89"/>
      <c r="BV123" s="89"/>
      <c r="BW123" s="29"/>
      <c r="BX123" s="29"/>
      <c r="BY123" s="29"/>
      <c r="BZ123" s="89"/>
      <c r="CA123" s="89"/>
      <c r="CB123" s="89"/>
      <c r="CC123" s="10"/>
      <c r="CD123" s="10"/>
      <c r="CE123" s="10"/>
      <c r="CF123" s="10"/>
      <c r="CG123" s="10"/>
      <c r="CH123" s="10"/>
      <c r="CI123" s="10"/>
      <c r="CJ123" s="10"/>
      <c r="CK123" s="10"/>
      <c r="CL123" s="10"/>
      <c r="CM123" s="10"/>
      <c r="CN123" s="10"/>
      <c r="CO123" s="10"/>
      <c r="CP123" s="10"/>
      <c r="CQ123" s="10"/>
      <c r="CS123" s="179" t="str">
        <f t="shared" si="23"/>
        <v>Brown_juice_mixed_org</v>
      </c>
      <c r="CT123" s="85" t="str">
        <f t="shared" si="24"/>
        <v>Plant_slurry_org</v>
      </c>
      <c r="CV123" s="130"/>
      <c r="CW123" s="131"/>
      <c r="CX123" s="132"/>
      <c r="CY123" s="130"/>
      <c r="CZ123" s="133"/>
      <c r="DA123" s="132"/>
      <c r="DB123" s="134">
        <v>0</v>
      </c>
      <c r="DC123" s="139">
        <v>0.49</v>
      </c>
      <c r="DD123" s="135">
        <v>1.96</v>
      </c>
      <c r="DE123" s="135">
        <v>2</v>
      </c>
      <c r="DF123" s="132">
        <v>0</v>
      </c>
      <c r="DG123" s="130">
        <v>0</v>
      </c>
      <c r="DH123" s="132">
        <v>0</v>
      </c>
      <c r="DI123" s="130">
        <v>0</v>
      </c>
      <c r="DJ123" s="168">
        <v>0</v>
      </c>
      <c r="DK123" s="10" t="s">
        <v>517</v>
      </c>
      <c r="DL123" s="143"/>
    </row>
    <row r="124" spans="35:116" ht="15.6" x14ac:dyDescent="0.3">
      <c r="AI124" s="206">
        <v>121</v>
      </c>
      <c r="AJ124" s="10" t="s">
        <v>439</v>
      </c>
      <c r="AK124" s="10" t="s">
        <v>440</v>
      </c>
      <c r="AL124" s="113" t="str">
        <f>VLOOKUP(AK124,Other_tabels!$E$5:$G$225,2,FALSE)</f>
        <v>Moden</v>
      </c>
      <c r="AM124" s="113" t="str">
        <f>VLOOKUP(AK124,Other_tabels!$E$5:$G$225,3,FALSE)</f>
        <v>Forarbejdet</v>
      </c>
      <c r="AN124" s="10">
        <v>885</v>
      </c>
      <c r="AO124" s="10" t="s">
        <v>33</v>
      </c>
      <c r="AQ124" s="10"/>
      <c r="AR124" s="10"/>
      <c r="AS124" s="202"/>
      <c r="AT124" s="10"/>
      <c r="AU124" s="10"/>
      <c r="AX124" s="10"/>
      <c r="AY124" s="10"/>
      <c r="AZ124" s="10"/>
      <c r="BA124" s="10"/>
      <c r="BB124" s="10"/>
      <c r="BC124" s="10"/>
      <c r="BD124" s="10"/>
      <c r="BE124" s="10"/>
      <c r="BF124" s="10"/>
      <c r="BG124" s="10"/>
      <c r="BH124" s="10"/>
      <c r="BI124" s="10"/>
      <c r="BJ124" s="10"/>
      <c r="BK124" s="10"/>
      <c r="BL124" s="10"/>
      <c r="BM124" s="10"/>
      <c r="BN124" s="10"/>
      <c r="BO124" s="10"/>
      <c r="BP124" s="10"/>
      <c r="BQ124" s="89"/>
      <c r="BR124" s="89"/>
      <c r="BS124" s="89"/>
      <c r="BT124" s="89"/>
      <c r="BU124" s="89"/>
      <c r="BV124" s="89"/>
      <c r="BW124" s="29"/>
      <c r="BX124" s="29"/>
      <c r="BY124" s="29"/>
      <c r="BZ124" s="89"/>
      <c r="CA124" s="89"/>
      <c r="CB124" s="89"/>
      <c r="CC124" s="10"/>
      <c r="CD124" s="10"/>
      <c r="CE124" s="10"/>
      <c r="CF124" s="10"/>
      <c r="CG124" s="10"/>
      <c r="CH124" s="10"/>
      <c r="CI124" s="10"/>
      <c r="CJ124" s="10"/>
      <c r="CK124" s="10"/>
      <c r="CL124" s="10"/>
      <c r="CM124" s="10"/>
      <c r="CN124" s="10"/>
      <c r="CO124" s="10"/>
      <c r="CP124" s="10"/>
      <c r="CQ124" s="10"/>
      <c r="CS124" s="179" t="str">
        <f t="shared" si="23"/>
        <v>Rapeseed_cake_org</v>
      </c>
      <c r="CT124" s="85" t="str">
        <f t="shared" si="24"/>
        <v>Protein_2_org</v>
      </c>
      <c r="CV124" s="130"/>
      <c r="CW124" s="131"/>
      <c r="CX124" s="132"/>
      <c r="CY124" s="130"/>
      <c r="CZ124" s="133"/>
      <c r="DA124" s="132"/>
      <c r="DB124" s="134"/>
      <c r="DC124" s="139"/>
      <c r="DD124" s="135"/>
      <c r="DE124" s="135"/>
      <c r="DF124" s="132"/>
      <c r="DG124" s="130"/>
      <c r="DH124" s="132"/>
      <c r="DI124" s="130"/>
      <c r="DJ124" s="168"/>
      <c r="DK124" s="10" t="s">
        <v>517</v>
      </c>
      <c r="DL124" s="143"/>
    </row>
    <row r="125" spans="35:116" ht="15.6" x14ac:dyDescent="0.3">
      <c r="AI125" s="206">
        <v>122</v>
      </c>
      <c r="AJ125" s="10" t="s">
        <v>442</v>
      </c>
      <c r="AK125" s="10" t="s">
        <v>446</v>
      </c>
      <c r="AL125" s="113" t="str">
        <f>VLOOKUP(AK125,Other_tabels!$E$5:$G$225,2,FALSE)</f>
        <v>Sugar</v>
      </c>
      <c r="AM125" s="113" t="str">
        <f>VLOOKUP(AK125,Other_tabels!$E$5:$G$225,3,FALSE)</f>
        <v>Exit_model</v>
      </c>
      <c r="AN125" s="10">
        <v>1000</v>
      </c>
      <c r="AO125" s="10" t="s">
        <v>33</v>
      </c>
      <c r="AQ125" s="10"/>
      <c r="AR125" s="10"/>
      <c r="AS125" s="202"/>
      <c r="AT125" s="10"/>
      <c r="AU125" s="10"/>
      <c r="AX125" s="10"/>
      <c r="AY125" s="10"/>
      <c r="AZ125" s="10"/>
      <c r="BA125" s="10"/>
      <c r="BB125" s="10"/>
      <c r="BC125" s="10"/>
      <c r="BD125" s="10"/>
      <c r="BE125" s="10"/>
      <c r="BF125" s="10"/>
      <c r="BG125" s="10"/>
      <c r="BH125" s="10"/>
      <c r="BI125" s="10"/>
      <c r="BJ125" s="10"/>
      <c r="BK125" s="10"/>
      <c r="BL125" s="10"/>
      <c r="BM125" s="10"/>
      <c r="BN125" s="10"/>
      <c r="BO125" s="10"/>
      <c r="BP125" s="10"/>
      <c r="BQ125" s="89"/>
      <c r="BR125" s="89"/>
      <c r="BS125" s="89"/>
      <c r="BT125" s="89"/>
      <c r="BU125" s="89"/>
      <c r="BV125" s="89"/>
      <c r="BW125" s="29"/>
      <c r="BX125" s="29"/>
      <c r="BY125" s="29"/>
      <c r="BZ125" s="89"/>
      <c r="CA125" s="89"/>
      <c r="CB125" s="89"/>
      <c r="CC125" s="10"/>
      <c r="CD125" s="10"/>
      <c r="CE125" s="10"/>
      <c r="CF125" s="10"/>
      <c r="CG125" s="10"/>
      <c r="CH125" s="10"/>
      <c r="CI125" s="10"/>
      <c r="CJ125" s="10"/>
      <c r="CK125" s="10"/>
      <c r="CL125" s="10"/>
      <c r="CM125" s="10"/>
      <c r="CN125" s="10"/>
      <c r="CO125" s="10"/>
      <c r="CP125" s="10"/>
      <c r="CQ125" s="10"/>
      <c r="CS125" s="179" t="str">
        <f t="shared" si="23"/>
        <v>Beet_sugar_conv</v>
      </c>
      <c r="CT125" s="85" t="str">
        <f t="shared" si="24"/>
        <v>White_sugar_conv</v>
      </c>
      <c r="CV125" s="130"/>
      <c r="CW125" s="131"/>
      <c r="CX125" s="132"/>
      <c r="CY125" s="130"/>
      <c r="CZ125" s="133"/>
      <c r="DA125" s="132"/>
      <c r="DB125" s="134"/>
      <c r="DC125" s="139"/>
      <c r="DD125" s="135"/>
      <c r="DE125" s="135"/>
      <c r="DF125" s="132"/>
      <c r="DG125" s="130"/>
      <c r="DH125" s="132"/>
      <c r="DI125" s="130"/>
      <c r="DJ125" s="168"/>
      <c r="DK125" s="10" t="s">
        <v>517</v>
      </c>
      <c r="DL125" s="143"/>
    </row>
    <row r="126" spans="35:116" ht="15.6" x14ac:dyDescent="0.3">
      <c r="AI126" s="206">
        <v>123</v>
      </c>
      <c r="AJ126" s="10" t="s">
        <v>443</v>
      </c>
      <c r="AK126" s="10" t="s">
        <v>447</v>
      </c>
      <c r="AL126" s="113" t="str">
        <f>VLOOKUP(AK126,Other_tabels!$E$5:$G$225,2,FALSE)</f>
        <v>Sugar</v>
      </c>
      <c r="AM126" s="113" t="str">
        <f>VLOOKUP(AK126,Other_tabels!$E$5:$G$225,3,FALSE)</f>
        <v>Exit_model</v>
      </c>
      <c r="AN126" s="10">
        <v>1000</v>
      </c>
      <c r="AO126" s="10" t="s">
        <v>33</v>
      </c>
      <c r="AQ126" s="10"/>
      <c r="AR126" s="10"/>
      <c r="AS126" s="202"/>
      <c r="AT126" s="10"/>
      <c r="AU126" s="10"/>
      <c r="AX126" s="10"/>
      <c r="AY126" s="10"/>
      <c r="AZ126" s="10"/>
      <c r="BA126" s="10"/>
      <c r="BB126" s="10"/>
      <c r="BC126" s="10"/>
      <c r="BD126" s="10"/>
      <c r="BE126" s="10"/>
      <c r="BF126" s="10"/>
      <c r="BG126" s="10"/>
      <c r="BH126" s="10"/>
      <c r="BI126" s="10"/>
      <c r="BJ126" s="10"/>
      <c r="BK126" s="10"/>
      <c r="BL126" s="10"/>
      <c r="BM126" s="10"/>
      <c r="BN126" s="10"/>
      <c r="BO126" s="10"/>
      <c r="BP126" s="10"/>
      <c r="BQ126" s="89"/>
      <c r="BR126" s="89"/>
      <c r="BS126" s="89"/>
      <c r="BT126" s="89"/>
      <c r="BU126" s="89"/>
      <c r="BV126" s="89"/>
      <c r="BW126" s="29"/>
      <c r="BX126" s="29"/>
      <c r="BY126" s="29"/>
      <c r="BZ126" s="89"/>
      <c r="CA126" s="89"/>
      <c r="CB126" s="89"/>
      <c r="CC126" s="10"/>
      <c r="CD126" s="10"/>
      <c r="CE126" s="10"/>
      <c r="CF126" s="10"/>
      <c r="CG126" s="10"/>
      <c r="CH126" s="10"/>
      <c r="CI126" s="10"/>
      <c r="CJ126" s="10"/>
      <c r="CK126" s="10"/>
      <c r="CL126" s="10"/>
      <c r="CM126" s="10"/>
      <c r="CN126" s="10"/>
      <c r="CO126" s="10"/>
      <c r="CP126" s="10"/>
      <c r="CQ126" s="10"/>
      <c r="CS126" s="179" t="str">
        <f t="shared" si="23"/>
        <v>Beet_sugar_org</v>
      </c>
      <c r="CT126" s="85" t="str">
        <f t="shared" si="24"/>
        <v>White_sugar_org</v>
      </c>
      <c r="CV126" s="130"/>
      <c r="CW126" s="131"/>
      <c r="CX126" s="132"/>
      <c r="CY126" s="130"/>
      <c r="CZ126" s="133"/>
      <c r="DA126" s="132"/>
      <c r="DB126" s="134"/>
      <c r="DC126" s="139"/>
      <c r="DD126" s="135"/>
      <c r="DE126" s="135"/>
      <c r="DF126" s="132"/>
      <c r="DG126" s="130"/>
      <c r="DH126" s="132"/>
      <c r="DI126" s="130"/>
      <c r="DJ126" s="168"/>
      <c r="DK126" s="10" t="s">
        <v>517</v>
      </c>
      <c r="DL126" s="143"/>
    </row>
    <row r="127" spans="35:116" ht="15.6" x14ac:dyDescent="0.3">
      <c r="AI127" s="206">
        <v>124</v>
      </c>
      <c r="AJ127" s="10" t="s">
        <v>508</v>
      </c>
      <c r="AK127" s="10" t="s">
        <v>512</v>
      </c>
      <c r="AL127" s="113" t="str">
        <f>VLOOKUP(AK127,Other_tabels!$E$5:$G$225,2,FALSE)</f>
        <v>Sugar</v>
      </c>
      <c r="AM127" s="113" t="str">
        <f>VLOOKUP(AK127,Other_tabels!$E$5:$G$225,3,FALSE)</f>
        <v>Exit_model</v>
      </c>
      <c r="AN127" s="10">
        <v>960</v>
      </c>
      <c r="AO127" s="10" t="s">
        <v>33</v>
      </c>
      <c r="AQ127" s="10"/>
      <c r="AR127" s="10"/>
      <c r="AS127" s="202"/>
      <c r="AT127" s="10"/>
      <c r="AU127" s="10"/>
      <c r="AX127" s="10"/>
      <c r="AY127" s="10"/>
      <c r="AZ127" s="10"/>
      <c r="BA127" s="10"/>
      <c r="BB127" s="10"/>
      <c r="BC127" s="10"/>
      <c r="BD127" s="10"/>
      <c r="BE127" s="10"/>
      <c r="BF127" s="10"/>
      <c r="BG127" s="10"/>
      <c r="BH127" s="10"/>
      <c r="BI127" s="10"/>
      <c r="BJ127" s="10"/>
      <c r="BK127" s="10"/>
      <c r="BL127" s="10"/>
      <c r="BM127" s="10"/>
      <c r="BN127" s="10"/>
      <c r="BO127" s="10"/>
      <c r="BP127" s="10"/>
      <c r="BQ127" s="89"/>
      <c r="BR127" s="89"/>
      <c r="BS127" s="89"/>
      <c r="BT127" s="89"/>
      <c r="BU127" s="89"/>
      <c r="BV127" s="89"/>
      <c r="BW127" s="29"/>
      <c r="BX127" s="29"/>
      <c r="BY127" s="29"/>
      <c r="BZ127" s="89"/>
      <c r="CA127" s="89"/>
      <c r="CB127" s="89"/>
      <c r="CC127" s="10"/>
      <c r="CD127" s="10"/>
      <c r="CE127" s="10"/>
      <c r="CF127" s="10"/>
      <c r="CG127" s="10"/>
      <c r="CH127" s="10"/>
      <c r="CI127" s="10"/>
      <c r="CJ127" s="10"/>
      <c r="CK127" s="10"/>
      <c r="CL127" s="10"/>
      <c r="CM127" s="10"/>
      <c r="CN127" s="10"/>
      <c r="CO127" s="10"/>
      <c r="CP127" s="10"/>
      <c r="CQ127" s="10"/>
      <c r="CS127" s="179" t="str">
        <f t="shared" si="23"/>
        <v>Beet_molasses1_conv</v>
      </c>
      <c r="CT127" s="85" t="str">
        <f t="shared" si="24"/>
        <v>Molasses1_conv</v>
      </c>
      <c r="CV127" s="130"/>
      <c r="CW127" s="131"/>
      <c r="CX127" s="132"/>
      <c r="CY127" s="130"/>
      <c r="CZ127" s="133"/>
      <c r="DA127" s="132"/>
      <c r="DB127" s="134"/>
      <c r="DC127" s="139"/>
      <c r="DD127" s="135"/>
      <c r="DE127" s="135"/>
      <c r="DF127" s="132"/>
      <c r="DG127" s="130"/>
      <c r="DH127" s="132"/>
      <c r="DI127" s="130"/>
      <c r="DJ127" s="168"/>
      <c r="DK127" s="10" t="s">
        <v>517</v>
      </c>
      <c r="DL127" s="143"/>
    </row>
    <row r="128" spans="35:116" ht="15.6" x14ac:dyDescent="0.3">
      <c r="AI128" s="206">
        <v>125</v>
      </c>
      <c r="AJ128" s="10" t="s">
        <v>509</v>
      </c>
      <c r="AK128" s="10" t="s">
        <v>619</v>
      </c>
      <c r="AL128" s="113" t="str">
        <f>VLOOKUP(AK128,Other_tabels!$E$5:$G$225,2,FALSE)</f>
        <v>Grain_crop</v>
      </c>
      <c r="AM128" s="113" t="str">
        <f>VLOOKUP(AK128,Other_tabels!$E$5:$G$225,3,FALSE)</f>
        <v>Kerne</v>
      </c>
      <c r="AN128" s="10">
        <v>740</v>
      </c>
      <c r="AO128" s="10" t="s">
        <v>33</v>
      </c>
      <c r="AQ128" s="10"/>
      <c r="AR128" s="10"/>
      <c r="AS128" s="202"/>
      <c r="AT128" s="10"/>
      <c r="AU128" s="10"/>
      <c r="AX128" s="10"/>
      <c r="AY128" s="10"/>
      <c r="AZ128" s="10"/>
      <c r="BA128" s="10"/>
      <c r="BB128" s="10"/>
      <c r="BC128" s="10"/>
      <c r="BD128" s="10"/>
      <c r="BE128" s="10"/>
      <c r="BF128" s="10"/>
      <c r="BG128" s="10"/>
      <c r="BH128" s="10"/>
      <c r="BI128" s="10"/>
      <c r="BJ128" s="10"/>
      <c r="BK128" s="10"/>
      <c r="BL128" s="10"/>
      <c r="BM128" s="10"/>
      <c r="BN128" s="10"/>
      <c r="BO128" s="10"/>
      <c r="BP128" s="10"/>
      <c r="BQ128" s="89"/>
      <c r="BR128" s="89"/>
      <c r="BS128" s="89"/>
      <c r="BT128" s="89"/>
      <c r="BU128" s="89"/>
      <c r="BV128" s="89"/>
      <c r="BW128" s="29"/>
      <c r="BX128" s="29"/>
      <c r="BY128" s="29"/>
      <c r="BZ128" s="89"/>
      <c r="CA128" s="89"/>
      <c r="CB128" s="89"/>
      <c r="CC128" s="10"/>
      <c r="CD128" s="10"/>
      <c r="CE128" s="10"/>
      <c r="CF128" s="10"/>
      <c r="CG128" s="10"/>
      <c r="CH128" s="10"/>
      <c r="CI128" s="10"/>
      <c r="CJ128" s="10"/>
      <c r="CK128" s="10"/>
      <c r="CL128" s="10"/>
      <c r="CM128" s="10"/>
      <c r="CN128" s="10"/>
      <c r="CO128" s="10"/>
      <c r="CP128" s="10"/>
      <c r="CQ128" s="10"/>
      <c r="CS128" s="179" t="str">
        <f t="shared" si="23"/>
        <v>Beet_molasses2_conv</v>
      </c>
      <c r="CT128" s="85" t="str">
        <f t="shared" si="24"/>
        <v>Grain_conv</v>
      </c>
      <c r="CV128" s="130"/>
      <c r="CW128" s="131"/>
      <c r="CX128" s="132"/>
      <c r="CY128" s="130"/>
      <c r="CZ128" s="133"/>
      <c r="DA128" s="132"/>
      <c r="DB128" s="134"/>
      <c r="DC128" s="139"/>
      <c r="DD128" s="135"/>
      <c r="DE128" s="135"/>
      <c r="DF128" s="132"/>
      <c r="DG128" s="130"/>
      <c r="DH128" s="132"/>
      <c r="DI128" s="130"/>
      <c r="DJ128" s="168"/>
      <c r="DK128" s="10" t="s">
        <v>517</v>
      </c>
      <c r="DL128" s="143"/>
    </row>
    <row r="129" spans="35:116" ht="15.6" x14ac:dyDescent="0.3">
      <c r="AI129" s="206">
        <v>126</v>
      </c>
      <c r="AJ129" s="10" t="s">
        <v>510</v>
      </c>
      <c r="AK129" s="10" t="s">
        <v>513</v>
      </c>
      <c r="AL129" s="113" t="str">
        <f>VLOOKUP(AK129,Other_tabels!$E$5:$G$225,2,FALSE)</f>
        <v>Sugar</v>
      </c>
      <c r="AM129" s="113" t="str">
        <f>VLOOKUP(AK129,Other_tabels!$E$5:$G$225,3,FALSE)</f>
        <v>Exit_model</v>
      </c>
      <c r="AN129" s="10">
        <v>740</v>
      </c>
      <c r="AO129" s="10" t="s">
        <v>33</v>
      </c>
      <c r="AQ129" s="10"/>
      <c r="AR129" s="10"/>
      <c r="AS129" s="202"/>
      <c r="AT129" s="10"/>
      <c r="AU129" s="10"/>
      <c r="AX129" s="10"/>
      <c r="AY129" s="10"/>
      <c r="AZ129" s="10"/>
      <c r="BA129" s="10"/>
      <c r="BB129" s="10"/>
      <c r="BC129" s="10"/>
      <c r="BD129" s="10"/>
      <c r="BE129" s="10"/>
      <c r="BF129" s="10"/>
      <c r="BG129" s="10"/>
      <c r="BH129" s="10"/>
      <c r="BI129" s="10"/>
      <c r="BJ129" s="10"/>
      <c r="BK129" s="10"/>
      <c r="BL129" s="10"/>
      <c r="BM129" s="10"/>
      <c r="BN129" s="10"/>
      <c r="BO129" s="10"/>
      <c r="BP129" s="10"/>
      <c r="BQ129" s="89"/>
      <c r="BR129" s="89"/>
      <c r="BS129" s="89"/>
      <c r="BT129" s="89"/>
      <c r="BU129" s="89"/>
      <c r="BV129" s="89"/>
      <c r="BW129" s="29"/>
      <c r="BX129" s="29"/>
      <c r="BY129" s="29"/>
      <c r="BZ129" s="89"/>
      <c r="CA129" s="89"/>
      <c r="CB129" s="89"/>
      <c r="CC129" s="10"/>
      <c r="CD129" s="10"/>
      <c r="CE129" s="10"/>
      <c r="CF129" s="10"/>
      <c r="CG129" s="10"/>
      <c r="CH129" s="10"/>
      <c r="CI129" s="10"/>
      <c r="CJ129" s="10"/>
      <c r="CK129" s="10"/>
      <c r="CL129" s="10"/>
      <c r="CM129" s="10"/>
      <c r="CN129" s="10"/>
      <c r="CO129" s="10"/>
      <c r="CP129" s="10"/>
      <c r="CQ129" s="10"/>
      <c r="CS129" s="179" t="str">
        <f t="shared" si="23"/>
        <v>Beet_molasses1_org</v>
      </c>
      <c r="CT129" s="85" t="str">
        <f t="shared" si="24"/>
        <v>Molasses1_org</v>
      </c>
      <c r="CV129" s="130"/>
      <c r="CW129" s="131"/>
      <c r="CX129" s="132"/>
      <c r="CY129" s="130"/>
      <c r="CZ129" s="133"/>
      <c r="DA129" s="132"/>
      <c r="DB129" s="134"/>
      <c r="DC129" s="139"/>
      <c r="DD129" s="135"/>
      <c r="DE129" s="135"/>
      <c r="DF129" s="132"/>
      <c r="DG129" s="130"/>
      <c r="DH129" s="132"/>
      <c r="DI129" s="130"/>
      <c r="DJ129" s="168"/>
      <c r="DK129" s="10" t="s">
        <v>517</v>
      </c>
      <c r="DL129" s="143"/>
    </row>
    <row r="130" spans="35:116" ht="15.6" x14ac:dyDescent="0.3">
      <c r="AI130" s="206">
        <v>127</v>
      </c>
      <c r="AJ130" s="10" t="s">
        <v>511</v>
      </c>
      <c r="AK130" s="10" t="s">
        <v>620</v>
      </c>
      <c r="AL130" s="113" t="str">
        <f>VLOOKUP(AK130,Other_tabels!$E$5:$G$225,2,FALSE)</f>
        <v>Grain_crop</v>
      </c>
      <c r="AM130" s="113" t="str">
        <f>VLOOKUP(AK130,Other_tabels!$E$5:$G$225,3,FALSE)</f>
        <v>Kerne</v>
      </c>
      <c r="AN130" s="10">
        <v>740</v>
      </c>
      <c r="AO130" s="10" t="s">
        <v>33</v>
      </c>
      <c r="AQ130" s="10"/>
      <c r="AR130" s="10"/>
      <c r="AS130" s="202"/>
      <c r="AT130" s="10"/>
      <c r="AU130" s="10"/>
      <c r="AX130" s="10"/>
      <c r="AY130" s="10"/>
      <c r="AZ130" s="10"/>
      <c r="BA130" s="10"/>
      <c r="BB130" s="10"/>
      <c r="BC130" s="10"/>
      <c r="BD130" s="10"/>
      <c r="BE130" s="10"/>
      <c r="BF130" s="10"/>
      <c r="BG130" s="10"/>
      <c r="BH130" s="10"/>
      <c r="BI130" s="10"/>
      <c r="BJ130" s="10"/>
      <c r="BK130" s="10"/>
      <c r="BL130" s="10"/>
      <c r="BM130" s="10"/>
      <c r="BN130" s="10"/>
      <c r="BO130" s="10"/>
      <c r="BP130" s="10"/>
      <c r="BQ130" s="89"/>
      <c r="BR130" s="89"/>
      <c r="BS130" s="89"/>
      <c r="BT130" s="89"/>
      <c r="BU130" s="89"/>
      <c r="BV130" s="89"/>
      <c r="BW130" s="29"/>
      <c r="BX130" s="29"/>
      <c r="BY130" s="29"/>
      <c r="BZ130" s="89"/>
      <c r="CA130" s="89"/>
      <c r="CB130" s="89"/>
      <c r="CC130" s="10"/>
      <c r="CD130" s="10"/>
      <c r="CE130" s="10"/>
      <c r="CF130" s="10"/>
      <c r="CG130" s="10"/>
      <c r="CH130" s="10"/>
      <c r="CI130" s="10"/>
      <c r="CJ130" s="10"/>
      <c r="CK130" s="10"/>
      <c r="CL130" s="10"/>
      <c r="CM130" s="10"/>
      <c r="CN130" s="10"/>
      <c r="CO130" s="10"/>
      <c r="CP130" s="10"/>
      <c r="CQ130" s="10"/>
      <c r="CS130" s="179" t="str">
        <f t="shared" ref="CS130:CS137" si="25">AJ130</f>
        <v>Beet_molasses2_org</v>
      </c>
      <c r="CT130" s="85" t="str">
        <f t="shared" ref="CT130:CT137" si="26">AK130</f>
        <v>Grain_org</v>
      </c>
      <c r="CV130" s="130"/>
      <c r="CW130" s="131"/>
      <c r="CX130" s="132"/>
      <c r="CY130" s="130"/>
      <c r="CZ130" s="133"/>
      <c r="DA130" s="132"/>
      <c r="DB130" s="134"/>
      <c r="DC130" s="139"/>
      <c r="DD130" s="135"/>
      <c r="DE130" s="135"/>
      <c r="DF130" s="132"/>
      <c r="DG130" s="130"/>
      <c r="DH130" s="132"/>
      <c r="DI130" s="130"/>
      <c r="DJ130" s="168"/>
      <c r="DK130" s="10" t="s">
        <v>517</v>
      </c>
      <c r="DL130" s="143"/>
    </row>
    <row r="131" spans="35:116" ht="15.6" x14ac:dyDescent="0.3">
      <c r="AI131" s="206">
        <v>128</v>
      </c>
      <c r="AJ131" s="10" t="s">
        <v>444</v>
      </c>
      <c r="AK131" s="10" t="s">
        <v>619</v>
      </c>
      <c r="AL131" s="113" t="str">
        <f>VLOOKUP(AK131,Other_tabels!$E$5:$G$225,2,FALSE)</f>
        <v>Grain_crop</v>
      </c>
      <c r="AM131" s="113" t="str">
        <f>VLOOKUP(AK131,Other_tabels!$E$5:$G$225,3,FALSE)</f>
        <v>Kerne</v>
      </c>
      <c r="AN131" s="10">
        <v>960</v>
      </c>
      <c r="AO131" s="10" t="s">
        <v>33</v>
      </c>
      <c r="AQ131" s="10"/>
      <c r="AR131" s="10"/>
      <c r="AS131" s="202"/>
      <c r="AT131" s="10"/>
      <c r="AU131" s="10"/>
      <c r="AX131" s="10"/>
      <c r="AY131" s="10"/>
      <c r="AZ131" s="10"/>
      <c r="BA131" s="10"/>
      <c r="BB131" s="10"/>
      <c r="BC131" s="10"/>
      <c r="BD131" s="10"/>
      <c r="BE131" s="10"/>
      <c r="BF131" s="10"/>
      <c r="BG131" s="10"/>
      <c r="BH131" s="10"/>
      <c r="BI131" s="10"/>
      <c r="BJ131" s="10"/>
      <c r="BK131" s="10"/>
      <c r="BL131" s="10"/>
      <c r="BM131" s="10"/>
      <c r="BN131" s="10"/>
      <c r="BO131" s="10"/>
      <c r="BP131" s="10"/>
      <c r="BQ131" s="89"/>
      <c r="BR131" s="89"/>
      <c r="BS131" s="89"/>
      <c r="BT131" s="89"/>
      <c r="BU131" s="89"/>
      <c r="BV131" s="89"/>
      <c r="BW131" s="29"/>
      <c r="BX131" s="29"/>
      <c r="BY131" s="29"/>
      <c r="BZ131" s="89"/>
      <c r="CA131" s="89"/>
      <c r="CB131" s="89"/>
      <c r="CC131" s="10"/>
      <c r="CD131" s="10"/>
      <c r="CE131" s="10"/>
      <c r="CF131" s="10"/>
      <c r="CG131" s="10"/>
      <c r="CH131" s="10"/>
      <c r="CI131" s="10"/>
      <c r="CJ131" s="10"/>
      <c r="CK131" s="10"/>
      <c r="CL131" s="10"/>
      <c r="CM131" s="10"/>
      <c r="CN131" s="10"/>
      <c r="CO131" s="10"/>
      <c r="CP131" s="10"/>
      <c r="CQ131" s="10"/>
      <c r="CS131" s="179" t="str">
        <f t="shared" si="25"/>
        <v>Beet_pulp_dried_conv</v>
      </c>
      <c r="CT131" s="85" t="str">
        <f t="shared" si="26"/>
        <v>Grain_conv</v>
      </c>
      <c r="CV131" s="130"/>
      <c r="CW131" s="131"/>
      <c r="CX131" s="132"/>
      <c r="CY131" s="130"/>
      <c r="CZ131" s="133"/>
      <c r="DA131" s="132"/>
      <c r="DB131" s="134"/>
      <c r="DC131" s="139"/>
      <c r="DD131" s="135"/>
      <c r="DE131" s="135"/>
      <c r="DF131" s="132"/>
      <c r="DG131" s="130"/>
      <c r="DH131" s="132"/>
      <c r="DI131" s="130"/>
      <c r="DJ131" s="168"/>
      <c r="DK131" s="10" t="s">
        <v>517</v>
      </c>
      <c r="DL131" s="143"/>
    </row>
    <row r="132" spans="35:116" ht="15.6" x14ac:dyDescent="0.3">
      <c r="AI132" s="206">
        <v>129</v>
      </c>
      <c r="AJ132" s="10" t="s">
        <v>445</v>
      </c>
      <c r="AK132" s="10" t="s">
        <v>620</v>
      </c>
      <c r="AL132" s="113" t="str">
        <f>VLOOKUP(AK132,Other_tabels!$E$5:$G$225,2,FALSE)</f>
        <v>Grain_crop</v>
      </c>
      <c r="AM132" s="113" t="str">
        <f>VLOOKUP(AK132,Other_tabels!$E$5:$G$225,3,FALSE)</f>
        <v>Kerne</v>
      </c>
      <c r="AN132" s="10">
        <v>960</v>
      </c>
      <c r="AO132" s="10" t="s">
        <v>33</v>
      </c>
      <c r="AQ132" s="10"/>
      <c r="AR132" s="10"/>
      <c r="AS132" s="202"/>
      <c r="AT132" s="10"/>
      <c r="AU132" s="10"/>
      <c r="AX132" s="10"/>
      <c r="AY132" s="10"/>
      <c r="AZ132" s="10"/>
      <c r="BA132" s="10"/>
      <c r="BB132" s="10"/>
      <c r="BC132" s="10"/>
      <c r="BD132" s="10"/>
      <c r="BE132" s="10"/>
      <c r="BF132" s="10"/>
      <c r="BG132" s="10"/>
      <c r="BH132" s="10"/>
      <c r="BI132" s="10"/>
      <c r="BJ132" s="10"/>
      <c r="BK132" s="10"/>
      <c r="BL132" s="10"/>
      <c r="BM132" s="10"/>
      <c r="BN132" s="10"/>
      <c r="BO132" s="10"/>
      <c r="BP132" s="10"/>
      <c r="BQ132" s="89"/>
      <c r="BR132" s="89"/>
      <c r="BS132" s="89"/>
      <c r="BT132" s="89"/>
      <c r="BU132" s="89"/>
      <c r="BV132" s="89"/>
      <c r="BW132" s="29"/>
      <c r="BX132" s="29"/>
      <c r="BY132" s="29"/>
      <c r="BZ132" s="89"/>
      <c r="CA132" s="89"/>
      <c r="CB132" s="89"/>
      <c r="CC132" s="10"/>
      <c r="CD132" s="10"/>
      <c r="CE132" s="10"/>
      <c r="CF132" s="10"/>
      <c r="CG132" s="10"/>
      <c r="CH132" s="10"/>
      <c r="CI132" s="10"/>
      <c r="CJ132" s="10"/>
      <c r="CK132" s="10"/>
      <c r="CL132" s="10"/>
      <c r="CM132" s="10"/>
      <c r="CN132" s="10"/>
      <c r="CO132" s="10"/>
      <c r="CP132" s="10"/>
      <c r="CQ132" s="10"/>
      <c r="CS132" s="179" t="str">
        <f t="shared" si="25"/>
        <v>Beet_pulp_dried_org</v>
      </c>
      <c r="CT132" s="85" t="str">
        <f t="shared" si="26"/>
        <v>Grain_org</v>
      </c>
      <c r="CV132" s="130"/>
      <c r="CW132" s="131"/>
      <c r="CX132" s="132"/>
      <c r="CY132" s="130"/>
      <c r="CZ132" s="133"/>
      <c r="DA132" s="132"/>
      <c r="DB132" s="134"/>
      <c r="DC132" s="139"/>
      <c r="DD132" s="135"/>
      <c r="DE132" s="135"/>
      <c r="DF132" s="132"/>
      <c r="DG132" s="130"/>
      <c r="DH132" s="132"/>
      <c r="DI132" s="130"/>
      <c r="DJ132" s="168"/>
      <c r="DK132" s="10" t="s">
        <v>517</v>
      </c>
      <c r="DL132" s="143"/>
    </row>
    <row r="133" spans="35:116" ht="15.6" x14ac:dyDescent="0.3">
      <c r="AI133" s="206">
        <v>130</v>
      </c>
      <c r="AJ133" s="10" t="s">
        <v>525</v>
      </c>
      <c r="AK133" s="10" t="s">
        <v>562</v>
      </c>
      <c r="AL133" s="113" t="str">
        <f>VLOOKUP(AK133,Other_tabels!$E$5:$G$225,2,FALSE)</f>
        <v>Degas_plant_organic_ferti_conv</v>
      </c>
      <c r="AM133" s="113" t="str">
        <f>VLOOKUP(AK133,Other_tabels!$E$5:$G$225,3,FALSE)</f>
        <v>Field_application</v>
      </c>
      <c r="AN133" s="10">
        <v>300</v>
      </c>
      <c r="AO133" s="10" t="s">
        <v>33</v>
      </c>
      <c r="AQ133" s="10"/>
      <c r="AR133" s="10"/>
      <c r="AS133" s="202"/>
      <c r="AT133" s="10">
        <v>0.71</v>
      </c>
      <c r="AU133" s="10">
        <v>0.18</v>
      </c>
      <c r="AV133">
        <v>5</v>
      </c>
      <c r="AX133" s="10"/>
      <c r="AY133" s="10"/>
      <c r="AZ133" s="10"/>
      <c r="BA133" s="10"/>
      <c r="BB133" s="10"/>
      <c r="BC133" s="10"/>
      <c r="BD133" s="10"/>
      <c r="BE133" s="10"/>
      <c r="BF133" s="10"/>
      <c r="BG133" s="10"/>
      <c r="BH133" s="10"/>
      <c r="BI133" s="10"/>
      <c r="BJ133" s="10"/>
      <c r="BK133" s="10"/>
      <c r="BL133" s="10"/>
      <c r="BM133" s="10"/>
      <c r="BN133" s="10"/>
      <c r="BO133" s="10"/>
      <c r="BP133" s="10"/>
      <c r="BQ133" s="89"/>
      <c r="BR133" s="89"/>
      <c r="BS133" s="89"/>
      <c r="BT133" s="89"/>
      <c r="BU133" s="89"/>
      <c r="BV133" s="89"/>
      <c r="BW133" s="29"/>
      <c r="BX133" s="29"/>
      <c r="BY133" s="29"/>
      <c r="BZ133" s="89"/>
      <c r="CA133" s="89"/>
      <c r="CB133" s="89"/>
      <c r="CC133" s="10"/>
      <c r="CD133" s="10"/>
      <c r="CE133" s="10"/>
      <c r="CF133" s="10"/>
      <c r="CG133" s="10"/>
      <c r="CH133" s="10"/>
      <c r="CI133" s="10"/>
      <c r="CJ133" s="10"/>
      <c r="CK133" s="10"/>
      <c r="CL133" s="10"/>
      <c r="CM133" s="10"/>
      <c r="CN133" s="10"/>
      <c r="CO133" s="10"/>
      <c r="CP133" s="10"/>
      <c r="CQ133" s="10"/>
      <c r="CS133" s="179" t="str">
        <f t="shared" si="25"/>
        <v>Separ_degas_solid_fraction_juice_manure_conv</v>
      </c>
      <c r="CT133" s="85" t="str">
        <f t="shared" si="26"/>
        <v>Separ_degas_solid_fraction_exist_plant_conv</v>
      </c>
      <c r="CV133" s="130">
        <v>5.3</v>
      </c>
      <c r="CW133" s="131">
        <v>5.0999999999999996</v>
      </c>
      <c r="CX133" s="132">
        <v>4.5</v>
      </c>
      <c r="CY133" s="130">
        <v>5.3</v>
      </c>
      <c r="CZ133" s="133"/>
      <c r="DA133" s="132"/>
      <c r="DB133" s="134"/>
      <c r="DC133" s="139"/>
      <c r="DD133" s="135"/>
      <c r="DE133" s="135"/>
      <c r="DF133" s="132"/>
      <c r="DG133" s="130"/>
      <c r="DH133" s="132"/>
      <c r="DI133" s="130"/>
      <c r="DJ133" s="168"/>
      <c r="DK133" s="10" t="s">
        <v>516</v>
      </c>
      <c r="DL133" s="143"/>
    </row>
    <row r="134" spans="35:116" ht="15.6" x14ac:dyDescent="0.3">
      <c r="AI134" s="206">
        <v>131</v>
      </c>
      <c r="AJ134" s="10" t="s">
        <v>526</v>
      </c>
      <c r="AK134" s="10" t="s">
        <v>563</v>
      </c>
      <c r="AL134" s="113" t="str">
        <f>VLOOKUP(AK134,Other_tabels!$E$5:$G$225,2,FALSE)</f>
        <v>Degas_plant_organic_ferti_conv</v>
      </c>
      <c r="AM134" s="113" t="str">
        <f>VLOOKUP(AK134,Other_tabels!$E$5:$G$225,3,FALSE)</f>
        <v>Field_application</v>
      </c>
      <c r="AN134" s="10">
        <v>39</v>
      </c>
      <c r="AO134" s="10" t="s">
        <v>33</v>
      </c>
      <c r="AQ134" s="10"/>
      <c r="AR134" s="10"/>
      <c r="AS134" s="202"/>
      <c r="AT134" s="10"/>
      <c r="AU134" s="10"/>
      <c r="AX134" s="10"/>
      <c r="AY134" s="10"/>
      <c r="AZ134" s="10"/>
      <c r="BA134" s="10"/>
      <c r="BB134" s="10"/>
      <c r="BC134" s="10"/>
      <c r="BD134" s="10"/>
      <c r="BE134" s="10"/>
      <c r="BF134" s="10"/>
      <c r="BG134" s="10"/>
      <c r="BH134" s="10"/>
      <c r="BI134" s="10"/>
      <c r="BJ134" s="10"/>
      <c r="BK134" s="10"/>
      <c r="BL134" s="10"/>
      <c r="BM134" s="10"/>
      <c r="BN134" s="10"/>
      <c r="BO134" s="10"/>
      <c r="BP134" s="10"/>
      <c r="BQ134" s="89"/>
      <c r="BR134" s="89"/>
      <c r="BS134" s="89"/>
      <c r="BT134" s="89"/>
      <c r="BU134" s="89"/>
      <c r="BV134" s="89"/>
      <c r="BW134" s="29"/>
      <c r="BX134" s="29"/>
      <c r="BY134" s="29"/>
      <c r="BZ134" s="89"/>
      <c r="CA134" s="89"/>
      <c r="CB134" s="89"/>
      <c r="CC134" s="10"/>
      <c r="CD134" s="10"/>
      <c r="CE134" s="10"/>
      <c r="CF134" s="10"/>
      <c r="CG134" s="10"/>
      <c r="CH134" s="10"/>
      <c r="CI134" s="10"/>
      <c r="CJ134" s="10"/>
      <c r="CK134" s="10"/>
      <c r="CL134" s="10"/>
      <c r="CM134" s="10"/>
      <c r="CN134" s="10"/>
      <c r="CO134" s="10"/>
      <c r="CP134" s="10"/>
      <c r="CQ134" s="10"/>
      <c r="CS134" s="179" t="str">
        <f t="shared" si="25"/>
        <v>Separ_degas_thin_fraction_juice_manure_conv</v>
      </c>
      <c r="CT134" s="85" t="str">
        <f t="shared" si="26"/>
        <v>Separ_degas_thin_fraction_exist_plant_conv</v>
      </c>
      <c r="CV134" s="130"/>
      <c r="CW134" s="131"/>
      <c r="CX134" s="132"/>
      <c r="CY134" s="130"/>
      <c r="CZ134" s="133"/>
      <c r="DA134" s="132"/>
      <c r="DB134" s="134"/>
      <c r="DC134" s="139"/>
      <c r="DD134" s="135"/>
      <c r="DE134" s="135"/>
      <c r="DF134" s="132"/>
      <c r="DG134" s="130"/>
      <c r="DH134" s="132"/>
      <c r="DI134" s="130"/>
      <c r="DJ134" s="168"/>
      <c r="DK134" s="10" t="s">
        <v>517</v>
      </c>
      <c r="DL134" s="143"/>
    </row>
    <row r="135" spans="35:116" ht="15.6" x14ac:dyDescent="0.3">
      <c r="AI135" s="206">
        <v>132</v>
      </c>
      <c r="AJ135" s="10" t="s">
        <v>528</v>
      </c>
      <c r="AK135" s="10" t="s">
        <v>527</v>
      </c>
      <c r="AL135" s="113" t="str">
        <f>VLOOKUP(AK135,Other_tabels!$E$5:$G$225,2,FALSE)</f>
        <v>Degas_livestock_manure_conv</v>
      </c>
      <c r="AM135" s="113" t="str">
        <f>VLOOKUP(AK135,Other_tabels!$E$5:$G$225,3,FALSE)</f>
        <v>Field_application</v>
      </c>
      <c r="AN135" s="10">
        <v>95</v>
      </c>
      <c r="AO135" s="10" t="s">
        <v>33</v>
      </c>
      <c r="AQ135" s="10"/>
      <c r="AR135" s="10"/>
      <c r="AS135" s="202"/>
      <c r="AT135" s="10"/>
      <c r="AU135" s="10"/>
      <c r="AX135" s="10"/>
      <c r="AY135" s="10"/>
      <c r="AZ135" s="10"/>
      <c r="BA135" s="10"/>
      <c r="BB135" s="10"/>
      <c r="BC135" s="10"/>
      <c r="BD135" s="10"/>
      <c r="BE135" s="10"/>
      <c r="BF135" s="10"/>
      <c r="BG135" s="10"/>
      <c r="BH135" s="10"/>
      <c r="BI135" s="10"/>
      <c r="BJ135" s="10"/>
      <c r="BK135" s="10"/>
      <c r="BL135" s="10"/>
      <c r="BM135" s="10"/>
      <c r="BN135" s="10"/>
      <c r="BO135" s="10"/>
      <c r="BP135" s="10"/>
      <c r="BQ135" s="89"/>
      <c r="BR135" s="89"/>
      <c r="BS135" s="89"/>
      <c r="BT135" s="89"/>
      <c r="BU135" s="89"/>
      <c r="BV135" s="89"/>
      <c r="BW135" s="29"/>
      <c r="BX135" s="29"/>
      <c r="BY135" s="29"/>
      <c r="BZ135" s="89"/>
      <c r="CA135" s="89"/>
      <c r="CB135" s="89"/>
      <c r="CC135" s="10"/>
      <c r="CD135" s="10"/>
      <c r="CE135" s="10"/>
      <c r="CF135" s="10"/>
      <c r="CG135" s="10"/>
      <c r="CH135" s="10"/>
      <c r="CI135" s="10"/>
      <c r="CJ135" s="10"/>
      <c r="CK135" s="10"/>
      <c r="CL135" s="10"/>
      <c r="CM135" s="10"/>
      <c r="CN135" s="10"/>
      <c r="CO135" s="10"/>
      <c r="CP135" s="10"/>
      <c r="CQ135" s="10"/>
      <c r="CS135" s="179" t="str">
        <f t="shared" si="25"/>
        <v>Degassed_swine_deep_litter_conv</v>
      </c>
      <c r="CT135" s="85" t="str">
        <f t="shared" si="26"/>
        <v>Degas_swine_deep_litter_conv</v>
      </c>
      <c r="CV135" s="130"/>
      <c r="CW135" s="131"/>
      <c r="CX135" s="132"/>
      <c r="CY135" s="130"/>
      <c r="CZ135" s="133"/>
      <c r="DA135" s="132"/>
      <c r="DB135" s="134"/>
      <c r="DC135" s="139"/>
      <c r="DD135" s="135"/>
      <c r="DE135" s="135"/>
      <c r="DF135" s="132"/>
      <c r="DG135" s="130"/>
      <c r="DH135" s="132"/>
      <c r="DI135" s="130"/>
      <c r="DJ135" s="168"/>
      <c r="DK135" s="10" t="s">
        <v>517</v>
      </c>
      <c r="DL135" s="143"/>
    </row>
    <row r="136" spans="35:116" ht="15.6" x14ac:dyDescent="0.3">
      <c r="AI136" s="206">
        <v>133</v>
      </c>
      <c r="AJ136" s="10" t="s">
        <v>532</v>
      </c>
      <c r="AK136" s="10" t="s">
        <v>534</v>
      </c>
      <c r="AL136" s="113" t="str">
        <f>VLOOKUP(AK136,Other_tabels!$E$5:$G$225,2,FALSE)</f>
        <v>Ash_conv</v>
      </c>
      <c r="AM136" s="113" t="str">
        <f>VLOOKUP(AK136,Other_tabels!$E$5:$G$225,3,FALSE)</f>
        <v>Field_application</v>
      </c>
      <c r="AN136" s="10">
        <v>980</v>
      </c>
      <c r="AO136" s="10" t="s">
        <v>33</v>
      </c>
      <c r="AP136" t="s">
        <v>1207</v>
      </c>
      <c r="AQ136" s="10"/>
      <c r="AR136" s="10"/>
      <c r="AS136" s="202"/>
      <c r="AT136" s="10"/>
      <c r="AU136" s="10"/>
      <c r="AX136" s="10"/>
      <c r="AY136" s="10"/>
      <c r="AZ136" s="10"/>
      <c r="BA136" s="10"/>
      <c r="BB136" s="10"/>
      <c r="BC136" s="10"/>
      <c r="BD136" s="10"/>
      <c r="BE136" s="10"/>
      <c r="BF136" s="10"/>
      <c r="BG136" s="10"/>
      <c r="BH136" s="10"/>
      <c r="BI136" s="10"/>
      <c r="BJ136" s="10"/>
      <c r="BK136" s="10"/>
      <c r="BL136" s="10"/>
      <c r="BM136" s="10"/>
      <c r="BN136" s="10"/>
      <c r="BO136" s="10"/>
      <c r="BP136" s="10"/>
      <c r="BQ136" s="89"/>
      <c r="BR136" s="89"/>
      <c r="BS136" s="89"/>
      <c r="BT136" s="89"/>
      <c r="BU136" s="89"/>
      <c r="BV136" s="89"/>
      <c r="BW136" s="29"/>
      <c r="BX136" s="29"/>
      <c r="BY136" s="29"/>
      <c r="BZ136" s="89"/>
      <c r="CA136" s="89"/>
      <c r="CB136" s="89"/>
      <c r="CC136" s="10"/>
      <c r="CD136" s="10"/>
      <c r="CE136" s="10"/>
      <c r="CF136" s="10"/>
      <c r="CG136" s="10"/>
      <c r="CH136" s="10"/>
      <c r="CI136" s="10"/>
      <c r="CJ136" s="10"/>
      <c r="CK136" s="10"/>
      <c r="CL136" s="10"/>
      <c r="CM136" s="10"/>
      <c r="CN136" s="10"/>
      <c r="CO136" s="10"/>
      <c r="CP136" s="10"/>
      <c r="CQ136" s="10"/>
      <c r="CS136" s="179" t="str">
        <f t="shared" si="25"/>
        <v>Bottom_straw_ash_conv</v>
      </c>
      <c r="CT136" s="85" t="str">
        <f t="shared" si="26"/>
        <v>Bottom_ash_conv</v>
      </c>
      <c r="CV136" s="130"/>
      <c r="CW136" s="131"/>
      <c r="CX136" s="132"/>
      <c r="CY136" s="130"/>
      <c r="CZ136" s="133"/>
      <c r="DA136" s="132"/>
      <c r="DB136" s="134"/>
      <c r="DC136" s="139"/>
      <c r="DD136" s="135"/>
      <c r="DE136" s="135"/>
      <c r="DF136" s="132"/>
      <c r="DG136" s="130"/>
      <c r="DH136" s="132"/>
      <c r="DI136" s="130"/>
      <c r="DJ136" s="168"/>
      <c r="DK136" s="10" t="s">
        <v>517</v>
      </c>
      <c r="DL136" s="143"/>
    </row>
    <row r="137" spans="35:116" ht="15.6" x14ac:dyDescent="0.3">
      <c r="AI137" s="206">
        <v>134</v>
      </c>
      <c r="AJ137" s="10" t="s">
        <v>533</v>
      </c>
      <c r="AK137" s="10" t="s">
        <v>535</v>
      </c>
      <c r="AL137" s="113" t="str">
        <f>VLOOKUP(AK137,Other_tabels!$E$5:$G$225,2,FALSE)</f>
        <v>Fly_ash_conv</v>
      </c>
      <c r="AM137" s="113" t="str">
        <f>VLOOKUP(AK137,Other_tabels!$E$5:$G$225,3,FALSE)</f>
        <v>Landfill</v>
      </c>
      <c r="AN137" s="10">
        <v>980</v>
      </c>
      <c r="AO137" s="10" t="s">
        <v>33</v>
      </c>
      <c r="AP137" t="s">
        <v>1207</v>
      </c>
      <c r="AQ137" s="10"/>
      <c r="AR137" s="10"/>
      <c r="AS137" s="202"/>
      <c r="AT137" s="10"/>
      <c r="AU137" s="10"/>
      <c r="AX137" s="10"/>
      <c r="AY137" s="10"/>
      <c r="AZ137" s="10"/>
      <c r="BA137" s="10"/>
      <c r="BB137" s="10"/>
      <c r="BC137" s="10"/>
      <c r="BD137" s="10"/>
      <c r="BE137" s="10"/>
      <c r="BF137" s="10"/>
      <c r="BG137" s="10"/>
      <c r="BH137" s="10"/>
      <c r="BI137" s="10"/>
      <c r="BJ137" s="10"/>
      <c r="BK137" s="10"/>
      <c r="BL137" s="10"/>
      <c r="BM137" s="10"/>
      <c r="BN137" s="10"/>
      <c r="BO137" s="10"/>
      <c r="BP137" s="10"/>
      <c r="BQ137" s="89"/>
      <c r="BR137" s="89"/>
      <c r="BS137" s="89"/>
      <c r="BT137" s="89"/>
      <c r="BU137" s="89"/>
      <c r="BV137" s="89"/>
      <c r="BW137" s="29"/>
      <c r="BX137" s="29"/>
      <c r="BY137" s="29"/>
      <c r="BZ137" s="89"/>
      <c r="CA137" s="89"/>
      <c r="CB137" s="89"/>
      <c r="CC137" s="10"/>
      <c r="CD137" s="10"/>
      <c r="CE137" s="10"/>
      <c r="CF137" s="10"/>
      <c r="CG137" s="10"/>
      <c r="CH137" s="10"/>
      <c r="CI137" s="10"/>
      <c r="CJ137" s="10"/>
      <c r="CK137" s="10"/>
      <c r="CL137" s="10"/>
      <c r="CM137" s="10"/>
      <c r="CN137" s="10"/>
      <c r="CO137" s="10"/>
      <c r="CP137" s="10"/>
      <c r="CQ137" s="10"/>
      <c r="CS137" s="179" t="str">
        <f t="shared" si="25"/>
        <v>Fly_ash_straw_conv</v>
      </c>
      <c r="CT137" s="85" t="str">
        <f t="shared" si="26"/>
        <v>Fly_ash_conv</v>
      </c>
      <c r="CV137" s="130"/>
      <c r="CW137" s="131"/>
      <c r="CX137" s="132"/>
      <c r="CY137" s="130"/>
      <c r="CZ137" s="133"/>
      <c r="DA137" s="132"/>
      <c r="DB137" s="134"/>
      <c r="DC137" s="139"/>
      <c r="DD137" s="135"/>
      <c r="DE137" s="135"/>
      <c r="DF137" s="132"/>
      <c r="DG137" s="130"/>
      <c r="DH137" s="132"/>
      <c r="DI137" s="130"/>
      <c r="DJ137" s="168"/>
      <c r="DK137" s="10" t="s">
        <v>517</v>
      </c>
      <c r="DL137" s="143"/>
    </row>
    <row r="138" spans="35:116" x14ac:dyDescent="0.3">
      <c r="AI138" s="206">
        <v>135</v>
      </c>
      <c r="AJ138" s="10" t="s">
        <v>558</v>
      </c>
      <c r="AK138" s="10" t="s">
        <v>561</v>
      </c>
      <c r="AL138" s="113" t="str">
        <f>VLOOKUP(AK138,Other_tabels!$E$5:$G$225,2,FALSE)</f>
        <v>Degas_plant_organic_ferti_conv</v>
      </c>
      <c r="AM138" s="113" t="str">
        <f>VLOOKUP(AK138,Other_tabels!$E$5:$G$225,3,FALSE)</f>
        <v>Field_application</v>
      </c>
      <c r="AN138" s="10">
        <v>95</v>
      </c>
      <c r="AO138" s="10" t="s">
        <v>33</v>
      </c>
      <c r="AP138" t="s">
        <v>1203</v>
      </c>
      <c r="AQ138" s="10"/>
      <c r="AR138" s="10"/>
      <c r="AT138" s="10"/>
      <c r="AU138" s="10"/>
      <c r="AX138" s="10"/>
      <c r="AY138" s="10"/>
      <c r="AZ138" s="10"/>
      <c r="BA138" s="10"/>
      <c r="BB138" s="10"/>
      <c r="BC138" s="10"/>
      <c r="BD138" s="10"/>
      <c r="BE138" s="10"/>
      <c r="BF138" s="10"/>
      <c r="BG138" s="10"/>
      <c r="BH138" s="10"/>
      <c r="BI138" s="10"/>
      <c r="BJ138" s="10"/>
      <c r="BK138" s="10"/>
      <c r="BL138" s="10"/>
      <c r="BM138" s="10"/>
      <c r="BN138" s="10"/>
      <c r="BO138" s="10"/>
      <c r="BP138" s="10"/>
      <c r="BQ138" s="89"/>
      <c r="BR138" s="89"/>
      <c r="BS138" s="89"/>
      <c r="BT138" s="89"/>
      <c r="BU138" s="89"/>
      <c r="BV138" s="89"/>
      <c r="BW138" s="29"/>
      <c r="BX138" s="29"/>
      <c r="BY138" s="29"/>
      <c r="BZ138" s="89"/>
      <c r="CA138" s="89"/>
      <c r="CB138" s="89"/>
      <c r="CC138" s="10"/>
      <c r="CD138" s="10"/>
      <c r="CE138" s="10"/>
      <c r="CF138" s="10"/>
      <c r="CG138" s="10"/>
      <c r="CH138" s="10"/>
      <c r="CI138" s="10"/>
      <c r="CJ138" s="10"/>
      <c r="CK138" s="10"/>
      <c r="CL138" s="10"/>
      <c r="CM138" s="10"/>
      <c r="CN138" s="10"/>
      <c r="CO138" s="10"/>
      <c r="CP138" s="10"/>
      <c r="CQ138" s="10"/>
      <c r="CS138" s="179" t="str">
        <f t="shared" ref="CS138:CS165" si="27">AJ138</f>
        <v>Degassed_slurry_exist_plant_conv</v>
      </c>
      <c r="CT138" s="85" t="str">
        <f t="shared" ref="CT138:CT165" si="28">AK138</f>
        <v>Degassed_exist_plant_slurry_conv</v>
      </c>
      <c r="CV138" s="126"/>
      <c r="CW138" s="127"/>
      <c r="CX138" s="128"/>
      <c r="CY138" s="126"/>
      <c r="CZ138" s="10"/>
      <c r="DA138" s="128"/>
      <c r="DB138" s="129"/>
      <c r="DC138" s="138"/>
      <c r="DD138" s="89"/>
      <c r="DE138" s="89"/>
      <c r="DF138" s="128"/>
      <c r="DG138" s="126"/>
      <c r="DH138" s="128"/>
      <c r="DI138" s="126"/>
      <c r="DJ138" s="148"/>
      <c r="DK138" s="10" t="s">
        <v>517</v>
      </c>
      <c r="DL138" s="143"/>
    </row>
    <row r="139" spans="35:116" x14ac:dyDescent="0.3">
      <c r="AI139" s="206">
        <v>136</v>
      </c>
      <c r="AJ139" s="10" t="s">
        <v>559</v>
      </c>
      <c r="AK139" s="10" t="s">
        <v>562</v>
      </c>
      <c r="AL139" s="113" t="str">
        <f>VLOOKUP(AK139,Other_tabels!$E$5:$G$225,2,FALSE)</f>
        <v>Degas_plant_organic_ferti_conv</v>
      </c>
      <c r="AM139" s="113" t="str">
        <f>VLOOKUP(AK139,Other_tabels!$E$5:$G$225,3,FALSE)</f>
        <v>Field_application</v>
      </c>
      <c r="AN139" s="10">
        <v>300</v>
      </c>
      <c r="AO139" s="10" t="s">
        <v>33</v>
      </c>
      <c r="AQ139" s="10"/>
      <c r="AR139" s="10"/>
      <c r="AT139" s="10">
        <v>0.71</v>
      </c>
      <c r="AU139" s="10">
        <v>0.18</v>
      </c>
      <c r="AV139">
        <v>5</v>
      </c>
      <c r="AX139" s="10"/>
      <c r="AY139" s="10"/>
      <c r="AZ139" s="10"/>
      <c r="BA139" s="10"/>
      <c r="BB139" s="10"/>
      <c r="BC139" s="10"/>
      <c r="BD139" s="10"/>
      <c r="BE139" s="10"/>
      <c r="BF139" s="10"/>
      <c r="BG139" s="10"/>
      <c r="BH139" s="10"/>
      <c r="BI139" s="10"/>
      <c r="BJ139" s="10"/>
      <c r="BK139" s="10"/>
      <c r="BL139" s="10"/>
      <c r="BM139" s="10"/>
      <c r="BN139" s="10"/>
      <c r="BO139" s="10"/>
      <c r="BP139" s="10"/>
      <c r="BQ139" s="89"/>
      <c r="BR139" s="89"/>
      <c r="BS139" s="89"/>
      <c r="BT139" s="89"/>
      <c r="BU139" s="89"/>
      <c r="BV139" s="89"/>
      <c r="BW139" s="29"/>
      <c r="BX139" s="29"/>
      <c r="BY139" s="29"/>
      <c r="BZ139" s="89"/>
      <c r="CA139" s="89"/>
      <c r="CB139" s="89"/>
      <c r="CC139" s="10"/>
      <c r="CD139" s="10"/>
      <c r="CE139" s="10"/>
      <c r="CF139" s="10"/>
      <c r="CG139" s="10"/>
      <c r="CH139" s="10"/>
      <c r="CI139" s="10"/>
      <c r="CJ139" s="10"/>
      <c r="CK139" s="10"/>
      <c r="CL139" s="10"/>
      <c r="CM139" s="10"/>
      <c r="CN139" s="10"/>
      <c r="CO139" s="10"/>
      <c r="CP139" s="10"/>
      <c r="CQ139" s="10"/>
      <c r="CS139" s="179" t="str">
        <f t="shared" si="27"/>
        <v>Separ_degas_solid_fraction_exist_plant_manure_conv</v>
      </c>
      <c r="CT139" s="85" t="str">
        <f t="shared" si="28"/>
        <v>Separ_degas_solid_fraction_exist_plant_conv</v>
      </c>
      <c r="CV139" s="126">
        <v>5.3</v>
      </c>
      <c r="CW139" s="127">
        <v>5.0999999999999996</v>
      </c>
      <c r="CX139" s="128">
        <v>4.5</v>
      </c>
      <c r="CY139" s="126">
        <v>5.3</v>
      </c>
      <c r="CZ139" s="10"/>
      <c r="DA139" s="128"/>
      <c r="DB139" s="129"/>
      <c r="DC139" s="138"/>
      <c r="DD139" s="89"/>
      <c r="DE139" s="89"/>
      <c r="DF139" s="128"/>
      <c r="DG139" s="126"/>
      <c r="DH139" s="128"/>
      <c r="DI139" s="126"/>
      <c r="DJ139" s="148"/>
      <c r="DK139" s="10" t="s">
        <v>516</v>
      </c>
      <c r="DL139" s="143"/>
    </row>
    <row r="140" spans="35:116" x14ac:dyDescent="0.3">
      <c r="AI140" s="206">
        <v>137</v>
      </c>
      <c r="AJ140" s="10" t="s">
        <v>560</v>
      </c>
      <c r="AK140" s="10" t="s">
        <v>563</v>
      </c>
      <c r="AL140" s="113" t="str">
        <f>VLOOKUP(AK140,Other_tabels!$E$5:$G$225,2,FALSE)</f>
        <v>Degas_plant_organic_ferti_conv</v>
      </c>
      <c r="AM140" s="113" t="str">
        <f>VLOOKUP(AK140,Other_tabels!$E$5:$G$225,3,FALSE)</f>
        <v>Field_application</v>
      </c>
      <c r="AN140" s="10">
        <v>39</v>
      </c>
      <c r="AO140" s="10" t="s">
        <v>33</v>
      </c>
      <c r="AQ140" s="10"/>
      <c r="AR140" s="10"/>
      <c r="AT140" s="10"/>
      <c r="AU140" s="10"/>
      <c r="AX140" s="10"/>
      <c r="AY140" s="10"/>
      <c r="AZ140" s="10"/>
      <c r="BA140" s="10"/>
      <c r="BB140" s="10"/>
      <c r="BC140" s="10"/>
      <c r="BD140" s="10"/>
      <c r="BE140" s="10"/>
      <c r="BF140" s="10"/>
      <c r="BG140" s="10"/>
      <c r="BH140" s="10"/>
      <c r="BI140" s="10"/>
      <c r="BJ140" s="10"/>
      <c r="BK140" s="10"/>
      <c r="BL140" s="10"/>
      <c r="BM140" s="10"/>
      <c r="BN140" s="10"/>
      <c r="BO140" s="10"/>
      <c r="BP140" s="10"/>
      <c r="BQ140" s="89"/>
      <c r="BR140" s="89"/>
      <c r="BS140" s="89"/>
      <c r="BT140" s="89"/>
      <c r="BU140" s="89"/>
      <c r="BV140" s="89"/>
      <c r="BW140" s="29"/>
      <c r="BX140" s="29"/>
      <c r="BY140" s="29"/>
      <c r="BZ140" s="89"/>
      <c r="CA140" s="89"/>
      <c r="CB140" s="89"/>
      <c r="CC140" s="10"/>
      <c r="CD140" s="10"/>
      <c r="CE140" s="10"/>
      <c r="CF140" s="10"/>
      <c r="CG140" s="10"/>
      <c r="CH140" s="10"/>
      <c r="CI140" s="10"/>
      <c r="CJ140" s="10"/>
      <c r="CK140" s="10"/>
      <c r="CL140" s="10"/>
      <c r="CM140" s="10"/>
      <c r="CN140" s="10"/>
      <c r="CO140" s="10"/>
      <c r="CP140" s="10"/>
      <c r="CQ140" s="10"/>
      <c r="CS140" s="179" t="str">
        <f t="shared" si="27"/>
        <v>Separ_degas_thin_fraction_exist_plant_manure_conv</v>
      </c>
      <c r="CT140" s="85" t="str">
        <f t="shared" si="28"/>
        <v>Separ_degas_thin_fraction_exist_plant_conv</v>
      </c>
      <c r="CV140" s="126"/>
      <c r="CW140" s="127"/>
      <c r="CX140" s="128"/>
      <c r="CY140" s="126"/>
      <c r="CZ140" s="10"/>
      <c r="DA140" s="128"/>
      <c r="DB140" s="129"/>
      <c r="DC140" s="138"/>
      <c r="DD140" s="89"/>
      <c r="DE140" s="89"/>
      <c r="DF140" s="128"/>
      <c r="DG140" s="126"/>
      <c r="DH140" s="128"/>
      <c r="DI140" s="126"/>
      <c r="DJ140" s="148"/>
      <c r="DK140" s="10" t="s">
        <v>517</v>
      </c>
      <c r="DL140" s="143"/>
    </row>
    <row r="141" spans="35:116" ht="15.6" x14ac:dyDescent="0.3">
      <c r="AI141" s="206">
        <v>138</v>
      </c>
      <c r="AJ141" s="10" t="s">
        <v>569</v>
      </c>
      <c r="AK141" s="10" t="s">
        <v>572</v>
      </c>
      <c r="AL141" s="113" t="str">
        <f>VLOOKUP(AK141,Other_tabels!$E$5:$G$225,2,FALSE)</f>
        <v>Energy_biomass_rerservation_conv</v>
      </c>
      <c r="AM141" s="113" t="str">
        <f>VLOOKUP(AK141,Other_tabels!$E$5:$G$225,3,FALSE)</f>
        <v>Energy_biomass_reservation</v>
      </c>
      <c r="AN141" s="10">
        <v>318</v>
      </c>
      <c r="AO141" s="10" t="s">
        <v>33</v>
      </c>
      <c r="AQ141" s="10"/>
      <c r="AR141" s="10"/>
      <c r="AS141" s="202"/>
      <c r="AT141" s="10"/>
      <c r="AU141" s="10"/>
      <c r="AX141" s="10"/>
      <c r="AY141" s="10"/>
      <c r="AZ141" s="10"/>
      <c r="BA141" s="10"/>
      <c r="BB141" s="10"/>
      <c r="BC141" s="10"/>
      <c r="BD141" s="10"/>
      <c r="BE141" s="10"/>
      <c r="BF141" s="10"/>
      <c r="BG141" s="10"/>
      <c r="BH141" s="10"/>
      <c r="BI141" s="10"/>
      <c r="BJ141" s="10"/>
      <c r="BK141" s="10"/>
      <c r="BL141" s="10"/>
      <c r="BM141" s="10"/>
      <c r="BN141" s="10"/>
      <c r="BO141" s="10"/>
      <c r="BP141" s="10"/>
      <c r="BQ141" s="89"/>
      <c r="BR141" s="89"/>
      <c r="BS141" s="89"/>
      <c r="BT141" s="89"/>
      <c r="BU141" s="89"/>
      <c r="BV141" s="89"/>
      <c r="BW141" s="29"/>
      <c r="BX141" s="29"/>
      <c r="BY141" s="29"/>
      <c r="BZ141" s="89"/>
      <c r="CA141" s="89"/>
      <c r="CB141" s="89"/>
      <c r="CC141" s="10"/>
      <c r="CD141" s="10"/>
      <c r="CE141" s="10"/>
      <c r="CF141" s="10"/>
      <c r="CG141" s="10"/>
      <c r="CH141" s="10"/>
      <c r="CI141" s="10"/>
      <c r="CJ141" s="10"/>
      <c r="CK141" s="10"/>
      <c r="CL141" s="10"/>
      <c r="CM141" s="10"/>
      <c r="CN141" s="10"/>
      <c r="CO141" s="10"/>
      <c r="CP141" s="10"/>
      <c r="CQ141" s="10"/>
      <c r="CS141" s="179" t="str">
        <f t="shared" si="27"/>
        <v>Reservation_corn_for_biogas_conv</v>
      </c>
      <c r="CT141" s="85" t="str">
        <f t="shared" si="28"/>
        <v>Energy_corn_conv</v>
      </c>
      <c r="CV141" s="130"/>
      <c r="CW141" s="131"/>
      <c r="CX141" s="132"/>
      <c r="CY141" s="130"/>
      <c r="CZ141" s="133"/>
      <c r="DA141" s="132"/>
      <c r="DB141" s="134"/>
      <c r="DC141" s="139"/>
      <c r="DD141" s="135"/>
      <c r="DE141" s="135"/>
      <c r="DF141" s="132"/>
      <c r="DG141" s="130"/>
      <c r="DH141" s="132"/>
      <c r="DI141" s="130"/>
      <c r="DJ141" s="168"/>
      <c r="DK141" s="10" t="s">
        <v>517</v>
      </c>
      <c r="DL141" s="143"/>
    </row>
    <row r="142" spans="35:116" ht="15.6" x14ac:dyDescent="0.3">
      <c r="AI142" s="206">
        <v>139</v>
      </c>
      <c r="AJ142" s="10" t="s">
        <v>570</v>
      </c>
      <c r="AK142" s="10" t="s">
        <v>573</v>
      </c>
      <c r="AL142" s="113" t="str">
        <f>VLOOKUP(AK142,Other_tabels!$E$5:$G$225,2,FALSE)</f>
        <v>Energy_biomass_rerservation_conv</v>
      </c>
      <c r="AM142" s="113" t="str">
        <f>VLOOKUP(AK142,Other_tabels!$E$5:$G$225,3,FALSE)</f>
        <v>Energy_biomass_reservation</v>
      </c>
      <c r="AN142" s="10">
        <v>220</v>
      </c>
      <c r="AO142" s="10" t="s">
        <v>33</v>
      </c>
      <c r="AQ142" s="10"/>
      <c r="AR142" s="10"/>
      <c r="AS142" s="202"/>
      <c r="AT142" s="10"/>
      <c r="AU142" s="10"/>
      <c r="AX142" s="10"/>
      <c r="AY142" s="10"/>
      <c r="AZ142" s="10"/>
      <c r="BA142" s="10"/>
      <c r="BB142" s="10"/>
      <c r="BC142" s="10"/>
      <c r="BD142" s="10"/>
      <c r="BE142" s="10"/>
      <c r="BF142" s="10"/>
      <c r="BG142" s="10"/>
      <c r="BH142" s="10"/>
      <c r="BI142" s="10"/>
      <c r="BJ142" s="10"/>
      <c r="BK142" s="10"/>
      <c r="BL142" s="10"/>
      <c r="BM142" s="10"/>
      <c r="BN142" s="10"/>
      <c r="BO142" s="10"/>
      <c r="BP142" s="10"/>
      <c r="BQ142" s="89"/>
      <c r="BR142" s="89"/>
      <c r="BS142" s="89"/>
      <c r="BT142" s="89"/>
      <c r="BU142" s="89"/>
      <c r="BV142" s="89"/>
      <c r="BW142" s="29"/>
      <c r="BX142" s="29"/>
      <c r="BY142" s="29"/>
      <c r="BZ142" s="89"/>
      <c r="CA142" s="89"/>
      <c r="CB142" s="89"/>
      <c r="CC142" s="10"/>
      <c r="CD142" s="10"/>
      <c r="CE142" s="10"/>
      <c r="CF142" s="10"/>
      <c r="CG142" s="10"/>
      <c r="CH142" s="10"/>
      <c r="CI142" s="10"/>
      <c r="CJ142" s="10"/>
      <c r="CK142" s="10"/>
      <c r="CL142" s="10"/>
      <c r="CM142" s="10"/>
      <c r="CN142" s="10"/>
      <c r="CO142" s="10"/>
      <c r="CP142" s="10"/>
      <c r="CQ142" s="10"/>
      <c r="CS142" s="179" t="str">
        <f t="shared" si="27"/>
        <v>Reservation_Beet_roots_for_biogas_conv</v>
      </c>
      <c r="CT142" s="85" t="str">
        <f t="shared" si="28"/>
        <v>Energy_beet_roots_conv</v>
      </c>
      <c r="CV142" s="130"/>
      <c r="CW142" s="131"/>
      <c r="CX142" s="132"/>
      <c r="CY142" s="130"/>
      <c r="CZ142" s="133"/>
      <c r="DA142" s="132"/>
      <c r="DB142" s="134"/>
      <c r="DC142" s="139"/>
      <c r="DD142" s="135"/>
      <c r="DE142" s="135"/>
      <c r="DF142" s="132"/>
      <c r="DG142" s="130"/>
      <c r="DH142" s="132"/>
      <c r="DI142" s="130"/>
      <c r="DJ142" s="168"/>
      <c r="DK142" s="10" t="s">
        <v>517</v>
      </c>
      <c r="DL142" s="143"/>
    </row>
    <row r="143" spans="35:116" ht="15.6" x14ac:dyDescent="0.3">
      <c r="AI143" s="206">
        <v>140</v>
      </c>
      <c r="AJ143" s="10" t="s">
        <v>571</v>
      </c>
      <c r="AK143" s="10" t="s">
        <v>574</v>
      </c>
      <c r="AL143" s="113" t="str">
        <f>VLOOKUP(AK143,Other_tabels!$E$5:$G$225,2,FALSE)</f>
        <v>Energy_biomass_rerservation_conv</v>
      </c>
      <c r="AM143" s="113" t="str">
        <f>VLOOKUP(AK143,Other_tabels!$E$5:$G$225,3,FALSE)</f>
        <v>Energy_biomass_reservation</v>
      </c>
      <c r="AN143" s="10">
        <v>337</v>
      </c>
      <c r="AO143" s="10" t="s">
        <v>33</v>
      </c>
      <c r="AP143" t="s">
        <v>1208</v>
      </c>
      <c r="AQ143" s="10"/>
      <c r="AR143" s="10"/>
      <c r="AS143" s="202"/>
      <c r="AT143" s="10"/>
      <c r="AU143" s="10"/>
      <c r="AX143" s="10"/>
      <c r="AY143" s="10"/>
      <c r="AZ143" s="10"/>
      <c r="BA143" s="10"/>
      <c r="BB143" s="10"/>
      <c r="BC143" s="10"/>
      <c r="BD143" s="10"/>
      <c r="BE143" s="10"/>
      <c r="BF143" s="10"/>
      <c r="BG143" s="10"/>
      <c r="BH143" s="10"/>
      <c r="BI143" s="10"/>
      <c r="BJ143" s="10"/>
      <c r="BK143" s="10"/>
      <c r="BL143" s="10"/>
      <c r="BM143" s="10"/>
      <c r="BN143" s="10"/>
      <c r="BO143" s="10"/>
      <c r="BP143" s="10"/>
      <c r="BQ143" s="89"/>
      <c r="BR143" s="89"/>
      <c r="BS143" s="89"/>
      <c r="BT143" s="89"/>
      <c r="BU143" s="89"/>
      <c r="BV143" s="89"/>
      <c r="BW143" s="29"/>
      <c r="BX143" s="29"/>
      <c r="BY143" s="29"/>
      <c r="BZ143" s="89"/>
      <c r="CA143" s="89"/>
      <c r="CB143" s="89"/>
      <c r="CC143" s="10"/>
      <c r="CD143" s="10"/>
      <c r="CE143" s="10"/>
      <c r="CF143" s="10"/>
      <c r="CG143" s="10"/>
      <c r="CH143" s="10"/>
      <c r="CI143" s="10"/>
      <c r="CJ143" s="10"/>
      <c r="CK143" s="10"/>
      <c r="CL143" s="10"/>
      <c r="CM143" s="10"/>
      <c r="CN143" s="10"/>
      <c r="CO143" s="10"/>
      <c r="CP143" s="10"/>
      <c r="CQ143" s="10"/>
      <c r="CS143" s="179" t="str">
        <f t="shared" si="27"/>
        <v>Reservation_Whole_crop_for_biogas_conv</v>
      </c>
      <c r="CT143" s="85" t="str">
        <f t="shared" si="28"/>
        <v>Energy_whole_crop_conv</v>
      </c>
      <c r="CV143" s="130"/>
      <c r="CW143" s="131"/>
      <c r="CX143" s="132"/>
      <c r="CY143" s="130"/>
      <c r="CZ143" s="133"/>
      <c r="DA143" s="132"/>
      <c r="DB143" s="134"/>
      <c r="DC143" s="139"/>
      <c r="DD143" s="135"/>
      <c r="DE143" s="135"/>
      <c r="DF143" s="132"/>
      <c r="DG143" s="130"/>
      <c r="DH143" s="132"/>
      <c r="DI143" s="130"/>
      <c r="DJ143" s="168"/>
      <c r="DK143" s="10" t="s">
        <v>517</v>
      </c>
      <c r="DL143" s="143"/>
    </row>
    <row r="144" spans="35:116" ht="15.6" x14ac:dyDescent="0.3">
      <c r="AI144" s="206">
        <v>141</v>
      </c>
      <c r="AJ144" s="10" t="s">
        <v>580</v>
      </c>
      <c r="AK144" s="10" t="s">
        <v>582</v>
      </c>
      <c r="AL144" s="113" t="str">
        <f>VLOOKUP(AK144,Other_tabels!$E$5:$G$225,2,FALSE)</f>
        <v>Degas_plant_organic_ferti_org</v>
      </c>
      <c r="AM144" s="113" t="str">
        <f>VLOOKUP(AK144,Other_tabels!$E$5:$G$225,3,FALSE)</f>
        <v>Field_application</v>
      </c>
      <c r="AN144" s="10">
        <v>95</v>
      </c>
      <c r="AO144" s="10" t="s">
        <v>33</v>
      </c>
      <c r="AP144" t="s">
        <v>1203</v>
      </c>
      <c r="AQ144" s="10"/>
      <c r="AR144" s="10"/>
      <c r="AS144" s="202"/>
      <c r="AT144" s="10"/>
      <c r="AU144" s="10"/>
      <c r="AX144" s="10"/>
      <c r="AY144" s="10"/>
      <c r="AZ144" s="10"/>
      <c r="BA144" s="10"/>
      <c r="BB144" s="10"/>
      <c r="BC144" s="10"/>
      <c r="BD144" s="10"/>
      <c r="BE144" s="10"/>
      <c r="BF144" s="10"/>
      <c r="BG144" s="10"/>
      <c r="BH144" s="10"/>
      <c r="BI144" s="10"/>
      <c r="BJ144" s="10"/>
      <c r="BK144" s="10"/>
      <c r="BL144" s="10"/>
      <c r="BM144" s="10"/>
      <c r="BN144" s="10"/>
      <c r="BO144" s="10"/>
      <c r="BP144" s="10"/>
      <c r="BQ144" s="89"/>
      <c r="BR144" s="89"/>
      <c r="BS144" s="89"/>
      <c r="BT144" s="89"/>
      <c r="BU144" s="89"/>
      <c r="BV144" s="89"/>
      <c r="BW144" s="29"/>
      <c r="BX144" s="29"/>
      <c r="BY144" s="29"/>
      <c r="BZ144" s="89"/>
      <c r="CA144" s="89"/>
      <c r="CB144" s="89"/>
      <c r="CC144" s="10"/>
      <c r="CD144" s="10"/>
      <c r="CE144" s="10"/>
      <c r="CF144" s="10"/>
      <c r="CG144" s="10"/>
      <c r="CH144" s="10"/>
      <c r="CI144" s="10"/>
      <c r="CJ144" s="10"/>
      <c r="CK144" s="10"/>
      <c r="CL144" s="10"/>
      <c r="CM144" s="10"/>
      <c r="CN144" s="10"/>
      <c r="CO144" s="10"/>
      <c r="CP144" s="10"/>
      <c r="CQ144" s="10"/>
      <c r="CS144" s="179" t="str">
        <f t="shared" si="27"/>
        <v>Degassed_slurry_new_plant_org</v>
      </c>
      <c r="CT144" s="85" t="str">
        <f t="shared" si="28"/>
        <v>Degassed_new_plant_slurry_org</v>
      </c>
      <c r="CV144" s="130"/>
      <c r="CW144" s="131"/>
      <c r="CX144" s="132"/>
      <c r="CY144" s="130"/>
      <c r="CZ144" s="133"/>
      <c r="DA144" s="132"/>
      <c r="DB144" s="134">
        <v>0</v>
      </c>
      <c r="DC144" s="139">
        <v>0.49</v>
      </c>
      <c r="DD144" s="135">
        <v>1.96</v>
      </c>
      <c r="DE144" s="135">
        <v>2</v>
      </c>
      <c r="DF144" s="132">
        <v>0</v>
      </c>
      <c r="DG144" s="130">
        <v>0</v>
      </c>
      <c r="DH144" s="132">
        <v>0</v>
      </c>
      <c r="DI144" s="130">
        <v>0</v>
      </c>
      <c r="DJ144" s="168">
        <v>0</v>
      </c>
      <c r="DK144" s="10" t="s">
        <v>516</v>
      </c>
      <c r="DL144" s="143"/>
    </row>
    <row r="145" spans="35:116" ht="15.6" x14ac:dyDescent="0.3">
      <c r="AI145" s="206">
        <v>142</v>
      </c>
      <c r="AJ145" s="10" t="s">
        <v>581</v>
      </c>
      <c r="AK145" s="10" t="s">
        <v>583</v>
      </c>
      <c r="AL145" s="113" t="str">
        <f>VLOOKUP(AK145,Other_tabels!$E$5:$G$225,2,FALSE)</f>
        <v>Degas_plant_organic_ferti_org</v>
      </c>
      <c r="AM145" s="113" t="str">
        <f>VLOOKUP(AK145,Other_tabels!$E$5:$G$225,3,FALSE)</f>
        <v>Field_application</v>
      </c>
      <c r="AN145" s="10">
        <v>95</v>
      </c>
      <c r="AO145" s="10" t="s">
        <v>33</v>
      </c>
      <c r="AP145" t="s">
        <v>1203</v>
      </c>
      <c r="AQ145" s="10"/>
      <c r="AR145" s="10"/>
      <c r="AS145" s="202"/>
      <c r="AT145" s="10"/>
      <c r="AU145" s="10"/>
      <c r="AX145" s="10"/>
      <c r="AY145" s="10"/>
      <c r="AZ145" s="10"/>
      <c r="BA145" s="10"/>
      <c r="BB145" s="10"/>
      <c r="BC145" s="10"/>
      <c r="BD145" s="10"/>
      <c r="BE145" s="10"/>
      <c r="BF145" s="10"/>
      <c r="BG145" s="10"/>
      <c r="BH145" s="10"/>
      <c r="BI145" s="10"/>
      <c r="BJ145" s="10"/>
      <c r="BK145" s="10"/>
      <c r="BL145" s="10"/>
      <c r="BM145" s="10"/>
      <c r="BN145" s="10"/>
      <c r="BO145" s="10"/>
      <c r="BP145" s="10"/>
      <c r="BQ145" s="89"/>
      <c r="BR145" s="89"/>
      <c r="BS145" s="89"/>
      <c r="BT145" s="89"/>
      <c r="BU145" s="89"/>
      <c r="BV145" s="89"/>
      <c r="BW145" s="29"/>
      <c r="BX145" s="29"/>
      <c r="BY145" s="29"/>
      <c r="BZ145" s="89"/>
      <c r="CA145" s="89"/>
      <c r="CB145" s="89"/>
      <c r="CC145" s="10"/>
      <c r="CD145" s="10"/>
      <c r="CE145" s="10"/>
      <c r="CF145" s="10"/>
      <c r="CG145" s="10"/>
      <c r="CH145" s="10"/>
      <c r="CI145" s="10"/>
      <c r="CJ145" s="10"/>
      <c r="CK145" s="10"/>
      <c r="CL145" s="10"/>
      <c r="CM145" s="10"/>
      <c r="CN145" s="10"/>
      <c r="CO145" s="10"/>
      <c r="CP145" s="10"/>
      <c r="CQ145" s="10"/>
      <c r="CS145" s="179" t="str">
        <f t="shared" si="27"/>
        <v>Degassed_slurry_exist_plant_org</v>
      </c>
      <c r="CT145" s="85" t="str">
        <f t="shared" si="28"/>
        <v>Degassed_exist_plant_slurry_org</v>
      </c>
      <c r="CV145" s="130"/>
      <c r="CW145" s="131"/>
      <c r="CX145" s="132"/>
      <c r="CY145" s="130"/>
      <c r="CZ145" s="133"/>
      <c r="DA145" s="132"/>
      <c r="DB145" s="134"/>
      <c r="DC145" s="139"/>
      <c r="DD145" s="135"/>
      <c r="DE145" s="135"/>
      <c r="DF145" s="132"/>
      <c r="DG145" s="130"/>
      <c r="DH145" s="132"/>
      <c r="DI145" s="130"/>
      <c r="DJ145" s="168"/>
      <c r="DK145" s="10" t="s">
        <v>517</v>
      </c>
      <c r="DL145" s="143"/>
    </row>
    <row r="146" spans="35:116" ht="15.6" x14ac:dyDescent="0.3">
      <c r="AI146" s="206">
        <v>143</v>
      </c>
      <c r="AJ146" s="10" t="s">
        <v>584</v>
      </c>
      <c r="AK146" s="10" t="s">
        <v>586</v>
      </c>
      <c r="AL146" s="113" t="str">
        <f>VLOOKUP(AK146,Other_tabels!$E$5:$G$225,2,FALSE)</f>
        <v>Degas_plant_organic_ferti_org</v>
      </c>
      <c r="AM146" s="113" t="str">
        <f>VLOOKUP(AK146,Other_tabels!$E$5:$G$225,3,FALSE)</f>
        <v>Field_application</v>
      </c>
      <c r="AN146" s="10">
        <v>300</v>
      </c>
      <c r="AO146" s="10" t="s">
        <v>33</v>
      </c>
      <c r="AQ146" s="10"/>
      <c r="AR146" s="10"/>
      <c r="AS146" s="202"/>
      <c r="AT146" s="10"/>
      <c r="AU146" s="10"/>
      <c r="AX146" s="10"/>
      <c r="AY146" s="10"/>
      <c r="AZ146" s="10"/>
      <c r="BA146" s="10"/>
      <c r="BB146" s="10"/>
      <c r="BC146" s="10"/>
      <c r="BD146" s="10"/>
      <c r="BE146" s="10"/>
      <c r="BF146" s="10"/>
      <c r="BG146" s="10"/>
      <c r="BH146" s="10"/>
      <c r="BI146" s="10"/>
      <c r="BJ146" s="10"/>
      <c r="BK146" s="10"/>
      <c r="BL146" s="10"/>
      <c r="BM146" s="10"/>
      <c r="BN146" s="10"/>
      <c r="BO146" s="10"/>
      <c r="BP146" s="10"/>
      <c r="BQ146" s="89"/>
      <c r="BR146" s="89"/>
      <c r="BS146" s="89"/>
      <c r="BT146" s="89"/>
      <c r="BU146" s="89"/>
      <c r="BV146" s="89"/>
      <c r="BW146" s="29"/>
      <c r="BX146" s="29"/>
      <c r="BY146" s="29"/>
      <c r="BZ146" s="89"/>
      <c r="CA146" s="89"/>
      <c r="CB146" s="89"/>
      <c r="CC146" s="10"/>
      <c r="CD146" s="10"/>
      <c r="CE146" s="10"/>
      <c r="CF146" s="10"/>
      <c r="CG146" s="10"/>
      <c r="CH146" s="10"/>
      <c r="CI146" s="10"/>
      <c r="CJ146" s="10"/>
      <c r="CK146" s="10"/>
      <c r="CL146" s="10"/>
      <c r="CM146" s="10"/>
      <c r="CN146" s="10"/>
      <c r="CO146" s="10"/>
      <c r="CP146" s="10"/>
      <c r="CQ146" s="10"/>
      <c r="CS146" s="179" t="str">
        <f t="shared" si="27"/>
        <v>Separ_degas_solid_fraction_new_plant_manure_org</v>
      </c>
      <c r="CT146" s="85" t="str">
        <f t="shared" si="28"/>
        <v>Separ_degas_solid_fraction_new_plant_org</v>
      </c>
      <c r="CV146" s="130">
        <v>5.3</v>
      </c>
      <c r="CW146" s="131">
        <v>5.0999999999999996</v>
      </c>
      <c r="CX146" s="132">
        <v>4.5</v>
      </c>
      <c r="CY146" s="130">
        <v>5.3</v>
      </c>
      <c r="CZ146" s="133"/>
      <c r="DA146" s="132"/>
      <c r="DB146" s="134">
        <v>0</v>
      </c>
      <c r="DC146" s="139">
        <v>0.49</v>
      </c>
      <c r="DD146" s="135">
        <v>1.96</v>
      </c>
      <c r="DE146" s="135">
        <v>2</v>
      </c>
      <c r="DF146" s="132">
        <v>0</v>
      </c>
      <c r="DG146" s="130">
        <v>0</v>
      </c>
      <c r="DH146" s="132">
        <v>0</v>
      </c>
      <c r="DI146" s="130">
        <v>0</v>
      </c>
      <c r="DJ146" s="168">
        <v>0</v>
      </c>
      <c r="DK146" s="10" t="s">
        <v>516</v>
      </c>
      <c r="DL146" s="143"/>
    </row>
    <row r="147" spans="35:116" ht="15.6" x14ac:dyDescent="0.3">
      <c r="AI147" s="206">
        <v>144</v>
      </c>
      <c r="AJ147" s="10" t="s">
        <v>585</v>
      </c>
      <c r="AK147" s="10" t="s">
        <v>587</v>
      </c>
      <c r="AL147" s="113" t="str">
        <f>VLOOKUP(AK147,Other_tabels!$E$5:$G$225,2,FALSE)</f>
        <v>Degas_plant_organic_ferti_org</v>
      </c>
      <c r="AM147" s="113" t="str">
        <f>VLOOKUP(AK147,Other_tabels!$E$5:$G$225,3,FALSE)</f>
        <v>Field_application</v>
      </c>
      <c r="AN147" s="10">
        <v>39</v>
      </c>
      <c r="AO147" s="10" t="s">
        <v>33</v>
      </c>
      <c r="AQ147" s="10"/>
      <c r="AR147" s="10"/>
      <c r="AS147" s="202"/>
      <c r="AT147" s="10"/>
      <c r="AU147" s="10"/>
      <c r="AX147" s="10"/>
      <c r="AY147" s="10"/>
      <c r="AZ147" s="10"/>
      <c r="BA147" s="10"/>
      <c r="BB147" s="10"/>
      <c r="BC147" s="10"/>
      <c r="BD147" s="10"/>
      <c r="BE147" s="10"/>
      <c r="BF147" s="10"/>
      <c r="BG147" s="10"/>
      <c r="BH147" s="10"/>
      <c r="BI147" s="10"/>
      <c r="BJ147" s="10"/>
      <c r="BK147" s="10"/>
      <c r="BL147" s="10"/>
      <c r="BM147" s="10"/>
      <c r="BN147" s="10"/>
      <c r="BO147" s="10"/>
      <c r="BP147" s="10"/>
      <c r="BQ147" s="89"/>
      <c r="BR147" s="89"/>
      <c r="BS147" s="89"/>
      <c r="BT147" s="89"/>
      <c r="BU147" s="89"/>
      <c r="BV147" s="89"/>
      <c r="BW147" s="29"/>
      <c r="BX147" s="29"/>
      <c r="BY147" s="29"/>
      <c r="BZ147" s="89"/>
      <c r="CA147" s="89"/>
      <c r="CB147" s="89"/>
      <c r="CC147" s="10"/>
      <c r="CD147" s="10"/>
      <c r="CE147" s="10"/>
      <c r="CF147" s="10"/>
      <c r="CG147" s="10"/>
      <c r="CH147" s="10"/>
      <c r="CI147" s="10"/>
      <c r="CJ147" s="10"/>
      <c r="CK147" s="10"/>
      <c r="CL147" s="10"/>
      <c r="CM147" s="10"/>
      <c r="CN147" s="10"/>
      <c r="CO147" s="10"/>
      <c r="CP147" s="10"/>
      <c r="CQ147" s="10"/>
      <c r="CS147" s="179" t="str">
        <f t="shared" si="27"/>
        <v>Separ_degas_thin_fraction_new_plant_manure_org</v>
      </c>
      <c r="CT147" s="85" t="str">
        <f t="shared" si="28"/>
        <v>Separ_degas_thin_fraction_new_plant_org</v>
      </c>
      <c r="CV147" s="130"/>
      <c r="CW147" s="131"/>
      <c r="CX147" s="132"/>
      <c r="CY147" s="130"/>
      <c r="CZ147" s="133"/>
      <c r="DA147" s="132"/>
      <c r="DB147" s="134">
        <v>0</v>
      </c>
      <c r="DC147" s="139">
        <v>0.49</v>
      </c>
      <c r="DD147" s="135">
        <v>1.96</v>
      </c>
      <c r="DE147" s="135">
        <v>2</v>
      </c>
      <c r="DF147" s="132">
        <v>0</v>
      </c>
      <c r="DG147" s="130">
        <v>0</v>
      </c>
      <c r="DH147" s="132">
        <v>0</v>
      </c>
      <c r="DI147" s="130">
        <v>0</v>
      </c>
      <c r="DJ147" s="168">
        <v>0</v>
      </c>
      <c r="DK147" s="10" t="s">
        <v>516</v>
      </c>
      <c r="DL147" s="143"/>
    </row>
    <row r="148" spans="35:116" ht="15.6" x14ac:dyDescent="0.3">
      <c r="AI148" s="206">
        <v>145</v>
      </c>
      <c r="AJ148" s="10" t="s">
        <v>588</v>
      </c>
      <c r="AK148" s="10" t="s">
        <v>589</v>
      </c>
      <c r="AL148" s="113" t="str">
        <f>VLOOKUP(AK148,Other_tabels!$E$5:$G$225,2,FALSE)</f>
        <v>Degas_livestock_manure_org</v>
      </c>
      <c r="AM148" s="113" t="str">
        <f>VLOOKUP(AK148,Other_tabels!$E$5:$G$225,3,FALSE)</f>
        <v>Field_application</v>
      </c>
      <c r="AN148" s="10">
        <v>95</v>
      </c>
      <c r="AO148" s="10" t="s">
        <v>33</v>
      </c>
      <c r="AQ148" s="10"/>
      <c r="AR148" s="10"/>
      <c r="AS148" s="202"/>
      <c r="AT148" s="10"/>
      <c r="AU148" s="10"/>
      <c r="AX148" s="10"/>
      <c r="AY148" s="10"/>
      <c r="AZ148" s="10"/>
      <c r="BA148" s="10"/>
      <c r="BB148" s="10"/>
      <c r="BC148" s="10"/>
      <c r="BD148" s="10"/>
      <c r="BE148" s="10"/>
      <c r="BF148" s="10"/>
      <c r="BG148" s="10"/>
      <c r="BH148" s="10"/>
      <c r="BI148" s="10"/>
      <c r="BJ148" s="10"/>
      <c r="BK148" s="10"/>
      <c r="BL148" s="10"/>
      <c r="BM148" s="10"/>
      <c r="BN148" s="10"/>
      <c r="BO148" s="10"/>
      <c r="BP148" s="10"/>
      <c r="BQ148" s="89"/>
      <c r="BR148" s="89"/>
      <c r="BS148" s="89"/>
      <c r="BT148" s="89"/>
      <c r="BU148" s="89"/>
      <c r="BV148" s="89"/>
      <c r="BW148" s="29"/>
      <c r="BX148" s="29"/>
      <c r="BY148" s="29"/>
      <c r="BZ148" s="89"/>
      <c r="CA148" s="89"/>
      <c r="CB148" s="89"/>
      <c r="CC148" s="10"/>
      <c r="CD148" s="10"/>
      <c r="CE148" s="10"/>
      <c r="CF148" s="10"/>
      <c r="CG148" s="10"/>
      <c r="CH148" s="10"/>
      <c r="CI148" s="10"/>
      <c r="CJ148" s="10"/>
      <c r="CK148" s="10"/>
      <c r="CL148" s="10"/>
      <c r="CM148" s="10"/>
      <c r="CN148" s="10"/>
      <c r="CO148" s="10"/>
      <c r="CP148" s="10"/>
      <c r="CQ148" s="10"/>
      <c r="CS148" s="179" t="str">
        <f t="shared" si="27"/>
        <v>Degassed_slurry_cattle_org</v>
      </c>
      <c r="CT148" s="85" t="str">
        <f t="shared" si="28"/>
        <v>Degassed_cattle_slurry_org</v>
      </c>
      <c r="CV148" s="130"/>
      <c r="CW148" s="131"/>
      <c r="CX148" s="132"/>
      <c r="CY148" s="130"/>
      <c r="CZ148" s="133"/>
      <c r="DA148" s="132"/>
      <c r="DB148" s="134"/>
      <c r="DC148" s="139"/>
      <c r="DD148" s="135"/>
      <c r="DE148" s="135"/>
      <c r="DF148" s="132"/>
      <c r="DG148" s="130"/>
      <c r="DH148" s="132"/>
      <c r="DI148" s="130"/>
      <c r="DJ148" s="168"/>
      <c r="DK148" s="10" t="s">
        <v>517</v>
      </c>
      <c r="DL148" s="143"/>
    </row>
    <row r="149" spans="35:116" ht="15.6" x14ac:dyDescent="0.3">
      <c r="AI149" s="206">
        <v>146</v>
      </c>
      <c r="AJ149" s="10" t="s">
        <v>590</v>
      </c>
      <c r="AK149" s="10" t="s">
        <v>592</v>
      </c>
      <c r="AL149" s="113" t="str">
        <f>VLOOKUP(AK149,Other_tabels!$E$5:$G$225,2,FALSE)</f>
        <v>Degas_livestock_manure_conv</v>
      </c>
      <c r="AM149" s="113" t="str">
        <f>VLOOKUP(AK149,Other_tabels!$E$5:$G$225,3,FALSE)</f>
        <v>Field_application</v>
      </c>
      <c r="AN149" s="10">
        <v>95</v>
      </c>
      <c r="AO149" s="10" t="s">
        <v>33</v>
      </c>
      <c r="AQ149" s="10"/>
      <c r="AR149" s="10"/>
      <c r="AS149" s="202"/>
      <c r="AT149" s="10"/>
      <c r="AU149" s="10"/>
      <c r="AX149" s="10"/>
      <c r="AY149" s="10"/>
      <c r="AZ149" s="10"/>
      <c r="BA149" s="10"/>
      <c r="BB149" s="10"/>
      <c r="BC149" s="10"/>
      <c r="BD149" s="10"/>
      <c r="BE149" s="10"/>
      <c r="BF149" s="10"/>
      <c r="BG149" s="10"/>
      <c r="BH149" s="10"/>
      <c r="BI149" s="10"/>
      <c r="BJ149" s="10"/>
      <c r="BK149" s="10"/>
      <c r="BL149" s="10"/>
      <c r="BM149" s="10"/>
      <c r="BN149" s="10"/>
      <c r="BO149" s="10"/>
      <c r="BP149" s="10"/>
      <c r="BQ149" s="89"/>
      <c r="BR149" s="89"/>
      <c r="BS149" s="89"/>
      <c r="BT149" s="89"/>
      <c r="BU149" s="89"/>
      <c r="BV149" s="89"/>
      <c r="BW149" s="29"/>
      <c r="BX149" s="29"/>
      <c r="BY149" s="29"/>
      <c r="BZ149" s="89"/>
      <c r="CA149" s="89"/>
      <c r="CB149" s="89"/>
      <c r="CC149" s="10"/>
      <c r="CD149" s="10"/>
      <c r="CE149" s="10"/>
      <c r="CF149" s="10"/>
      <c r="CG149" s="10"/>
      <c r="CH149" s="10"/>
      <c r="CI149" s="10"/>
      <c r="CJ149" s="10"/>
      <c r="CK149" s="10"/>
      <c r="CL149" s="10"/>
      <c r="CM149" s="10"/>
      <c r="CN149" s="10"/>
      <c r="CO149" s="10"/>
      <c r="CP149" s="10"/>
      <c r="CQ149" s="10"/>
      <c r="CS149" s="179" t="str">
        <f t="shared" si="27"/>
        <v>Degassed_cattle_deep_litter_conv</v>
      </c>
      <c r="CT149" s="85" t="str">
        <f t="shared" si="28"/>
        <v>Degas_cattle_deep_litter_conv</v>
      </c>
      <c r="CV149" s="130"/>
      <c r="CW149" s="131"/>
      <c r="CX149" s="132"/>
      <c r="CY149" s="130"/>
      <c r="CZ149" s="133"/>
      <c r="DA149" s="132"/>
      <c r="DB149" s="134"/>
      <c r="DC149" s="139"/>
      <c r="DD149" s="135"/>
      <c r="DE149" s="135"/>
      <c r="DF149" s="132"/>
      <c r="DG149" s="130"/>
      <c r="DH149" s="132"/>
      <c r="DI149" s="130"/>
      <c r="DJ149" s="168"/>
      <c r="DK149" s="10" t="s">
        <v>517</v>
      </c>
      <c r="DL149" s="143"/>
    </row>
    <row r="150" spans="35:116" ht="15.6" x14ac:dyDescent="0.3">
      <c r="AI150" s="206">
        <v>147</v>
      </c>
      <c r="AJ150" s="10" t="s">
        <v>591</v>
      </c>
      <c r="AK150" s="10" t="s">
        <v>593</v>
      </c>
      <c r="AL150" s="113" t="str">
        <f>VLOOKUP(AK150,Other_tabels!$E$5:$G$225,2,FALSE)</f>
        <v>Degas_livestock_manure_org</v>
      </c>
      <c r="AM150" s="113" t="str">
        <f>VLOOKUP(AK150,Other_tabels!$E$5:$G$225,3,FALSE)</f>
        <v>Field_application</v>
      </c>
      <c r="AN150" s="10">
        <v>95</v>
      </c>
      <c r="AO150" s="10" t="s">
        <v>33</v>
      </c>
      <c r="AQ150" s="10"/>
      <c r="AR150" s="10"/>
      <c r="AS150" s="202"/>
      <c r="AT150" s="10"/>
      <c r="AU150" s="10"/>
      <c r="AX150" s="10"/>
      <c r="AY150" s="10"/>
      <c r="AZ150" s="10"/>
      <c r="BA150" s="10"/>
      <c r="BB150" s="10"/>
      <c r="BC150" s="10"/>
      <c r="BD150" s="10"/>
      <c r="BE150" s="10"/>
      <c r="BF150" s="10"/>
      <c r="BG150" s="10"/>
      <c r="BH150" s="10"/>
      <c r="BI150" s="10"/>
      <c r="BJ150" s="10"/>
      <c r="BK150" s="10"/>
      <c r="BL150" s="10"/>
      <c r="BM150" s="10"/>
      <c r="BN150" s="10"/>
      <c r="BO150" s="10"/>
      <c r="BP150" s="10"/>
      <c r="BQ150" s="89"/>
      <c r="BR150" s="89"/>
      <c r="BS150" s="89"/>
      <c r="BT150" s="89"/>
      <c r="BU150" s="89"/>
      <c r="BV150" s="89"/>
      <c r="BW150" s="29"/>
      <c r="BX150" s="29"/>
      <c r="BY150" s="29"/>
      <c r="BZ150" s="89"/>
      <c r="CA150" s="89"/>
      <c r="CB150" s="89"/>
      <c r="CC150" s="10"/>
      <c r="CD150" s="10"/>
      <c r="CE150" s="10"/>
      <c r="CF150" s="10"/>
      <c r="CG150" s="10"/>
      <c r="CH150" s="10"/>
      <c r="CI150" s="10"/>
      <c r="CJ150" s="10"/>
      <c r="CK150" s="10"/>
      <c r="CL150" s="10"/>
      <c r="CM150" s="10"/>
      <c r="CN150" s="10"/>
      <c r="CO150" s="10"/>
      <c r="CP150" s="10"/>
      <c r="CQ150" s="10"/>
      <c r="CS150" s="179" t="str">
        <f t="shared" si="27"/>
        <v>Degassed_cattle_deep_litter_org</v>
      </c>
      <c r="CT150" s="85" t="str">
        <f t="shared" si="28"/>
        <v>Degas_cattle_deep_litter_org</v>
      </c>
      <c r="CV150" s="130"/>
      <c r="CW150" s="131"/>
      <c r="CX150" s="132"/>
      <c r="CY150" s="130"/>
      <c r="CZ150" s="133"/>
      <c r="DA150" s="132"/>
      <c r="DB150" s="134"/>
      <c r="DC150" s="139"/>
      <c r="DD150" s="135"/>
      <c r="DE150" s="135"/>
      <c r="DF150" s="132"/>
      <c r="DG150" s="130"/>
      <c r="DH150" s="132"/>
      <c r="DI150" s="130"/>
      <c r="DJ150" s="168"/>
      <c r="DK150" s="10" t="s">
        <v>517</v>
      </c>
      <c r="DL150" s="143"/>
    </row>
    <row r="151" spans="35:116" ht="15.6" x14ac:dyDescent="0.3">
      <c r="AI151" s="206">
        <v>148</v>
      </c>
      <c r="AJ151" s="10" t="s">
        <v>595</v>
      </c>
      <c r="AK151" s="10" t="s">
        <v>594</v>
      </c>
      <c r="AL151" s="113" t="str">
        <f>VLOOKUP(AK151,Other_tabels!$E$5:$G$225,2,FALSE)</f>
        <v>Degas_livestock_manure_conv</v>
      </c>
      <c r="AM151" s="113" t="str">
        <f>VLOOKUP(AK151,Other_tabels!$E$5:$G$225,3,FALSE)</f>
        <v>Field_application</v>
      </c>
      <c r="AN151" s="10">
        <v>95</v>
      </c>
      <c r="AO151" s="10" t="s">
        <v>33</v>
      </c>
      <c r="AQ151" s="10"/>
      <c r="AR151" s="10"/>
      <c r="AS151" s="202"/>
      <c r="AT151" s="10"/>
      <c r="AU151" s="10"/>
      <c r="AX151" s="10"/>
      <c r="AY151" s="10"/>
      <c r="AZ151" s="10"/>
      <c r="BA151" s="10"/>
      <c r="BB151" s="10"/>
      <c r="BC151" s="10"/>
      <c r="BD151" s="10"/>
      <c r="BE151" s="10"/>
      <c r="BF151" s="10"/>
      <c r="BG151" s="10"/>
      <c r="BH151" s="10"/>
      <c r="BI151" s="10"/>
      <c r="BJ151" s="10"/>
      <c r="BK151" s="10"/>
      <c r="BL151" s="10"/>
      <c r="BM151" s="10"/>
      <c r="BN151" s="10"/>
      <c r="BO151" s="10"/>
      <c r="BP151" s="10"/>
      <c r="BQ151" s="89"/>
      <c r="BR151" s="89"/>
      <c r="BS151" s="89"/>
      <c r="BT151" s="89"/>
      <c r="BU151" s="89"/>
      <c r="BV151" s="89"/>
      <c r="BW151" s="29"/>
      <c r="BX151" s="29"/>
      <c r="BY151" s="29"/>
      <c r="BZ151" s="89"/>
      <c r="CA151" s="89"/>
      <c r="CB151" s="89"/>
      <c r="CC151" s="10"/>
      <c r="CD151" s="10"/>
      <c r="CE151" s="10"/>
      <c r="CF151" s="10"/>
      <c r="CG151" s="10"/>
      <c r="CH151" s="10"/>
      <c r="CI151" s="10"/>
      <c r="CJ151" s="10"/>
      <c r="CK151" s="10"/>
      <c r="CL151" s="10"/>
      <c r="CM151" s="10"/>
      <c r="CN151" s="10"/>
      <c r="CO151" s="10"/>
      <c r="CP151" s="10"/>
      <c r="CQ151" s="10"/>
      <c r="CS151" s="179" t="str">
        <f t="shared" si="27"/>
        <v>Degassed_cattle_solid_manure_conv</v>
      </c>
      <c r="CT151" s="85" t="str">
        <f t="shared" si="28"/>
        <v>Degas_cattle_solid_manure_conv</v>
      </c>
      <c r="CV151" s="130"/>
      <c r="CW151" s="131"/>
      <c r="CX151" s="132"/>
      <c r="CY151" s="130"/>
      <c r="CZ151" s="133"/>
      <c r="DA151" s="132"/>
      <c r="DB151" s="134"/>
      <c r="DC151" s="139"/>
      <c r="DD151" s="135"/>
      <c r="DE151" s="135"/>
      <c r="DF151" s="132"/>
      <c r="DG151" s="130"/>
      <c r="DH151" s="132"/>
      <c r="DI151" s="130"/>
      <c r="DJ151" s="168"/>
      <c r="DK151" s="10" t="s">
        <v>517</v>
      </c>
      <c r="DL151" s="143"/>
    </row>
    <row r="152" spans="35:116" ht="15.6" x14ac:dyDescent="0.3">
      <c r="AI152" s="206">
        <v>149</v>
      </c>
      <c r="AJ152" s="10" t="s">
        <v>596</v>
      </c>
      <c r="AK152" s="10" t="s">
        <v>598</v>
      </c>
      <c r="AL152" s="113" t="str">
        <f>VLOOKUP(AK152,Other_tabels!$E$5:$G$225,2,FALSE)</f>
        <v>Livestock_manure_conv</v>
      </c>
      <c r="AM152" s="113" t="str">
        <f>VLOOKUP(AK152,Other_tabels!$E$5:$G$225,3,FALSE)</f>
        <v>Field_application</v>
      </c>
      <c r="AN152" s="10">
        <v>39</v>
      </c>
      <c r="AO152" s="10" t="s">
        <v>33</v>
      </c>
      <c r="AQ152" s="10"/>
      <c r="AR152" s="10"/>
      <c r="AS152" s="202"/>
      <c r="AT152" s="10"/>
      <c r="AU152" s="10"/>
      <c r="AX152" s="10"/>
      <c r="AY152" s="10"/>
      <c r="AZ152" s="10"/>
      <c r="BA152" s="10"/>
      <c r="BB152" s="10"/>
      <c r="BC152" s="10"/>
      <c r="BD152" s="10"/>
      <c r="BE152" s="10"/>
      <c r="BF152" s="10"/>
      <c r="BG152" s="10"/>
      <c r="BH152" s="10"/>
      <c r="BI152" s="10"/>
      <c r="BJ152" s="10"/>
      <c r="BK152" s="10"/>
      <c r="BL152" s="10"/>
      <c r="BM152" s="10"/>
      <c r="BN152" s="10"/>
      <c r="BO152" s="10"/>
      <c r="BP152" s="10"/>
      <c r="BQ152" s="89"/>
      <c r="BR152" s="89"/>
      <c r="BS152" s="89"/>
      <c r="BT152" s="89"/>
      <c r="BU152" s="89"/>
      <c r="BV152" s="89"/>
      <c r="BW152" s="29"/>
      <c r="BX152" s="29"/>
      <c r="BY152" s="29"/>
      <c r="BZ152" s="89"/>
      <c r="CA152" s="89"/>
      <c r="CB152" s="89"/>
      <c r="CC152" s="10"/>
      <c r="CD152" s="10"/>
      <c r="CE152" s="10"/>
      <c r="CF152" s="10"/>
      <c r="CG152" s="10"/>
      <c r="CH152" s="10"/>
      <c r="CI152" s="10"/>
      <c r="CJ152" s="10"/>
      <c r="CK152" s="10"/>
      <c r="CL152" s="10"/>
      <c r="CM152" s="10"/>
      <c r="CN152" s="10"/>
      <c r="CO152" s="10"/>
      <c r="CP152" s="10"/>
      <c r="CQ152" s="10"/>
      <c r="CS152" s="179" t="str">
        <f t="shared" si="27"/>
        <v>Separ_thin_fraction_pig_slurry_conv</v>
      </c>
      <c r="CT152" s="85" t="str">
        <f t="shared" si="28"/>
        <v>Separ_thin_fraction_pig_conv</v>
      </c>
      <c r="CV152" s="130"/>
      <c r="CW152" s="131"/>
      <c r="CX152" s="132"/>
      <c r="CY152" s="130"/>
      <c r="CZ152" s="133"/>
      <c r="DA152" s="132"/>
      <c r="DB152" s="134"/>
      <c r="DC152" s="139"/>
      <c r="DD152" s="135"/>
      <c r="DE152" s="135"/>
      <c r="DF152" s="132"/>
      <c r="DG152" s="130"/>
      <c r="DH152" s="132"/>
      <c r="DI152" s="130"/>
      <c r="DJ152" s="168"/>
      <c r="DK152" s="10" t="s">
        <v>517</v>
      </c>
      <c r="DL152" s="143"/>
    </row>
    <row r="153" spans="35:116" ht="15.6" x14ac:dyDescent="0.3">
      <c r="AI153" s="206">
        <v>150</v>
      </c>
      <c r="AJ153" s="10" t="s">
        <v>597</v>
      </c>
      <c r="AK153" s="10" t="s">
        <v>599</v>
      </c>
      <c r="AL153" s="113" t="str">
        <f>VLOOKUP(AK153,Other_tabels!$E$5:$G$225,2,FALSE)</f>
        <v>Livestock_manure_conv</v>
      </c>
      <c r="AM153" s="113" t="str">
        <f>VLOOKUP(AK153,Other_tabels!$E$5:$G$225,3,FALSE)</f>
        <v>Field_application</v>
      </c>
      <c r="AN153" s="10">
        <v>300</v>
      </c>
      <c r="AO153" s="10" t="s">
        <v>33</v>
      </c>
      <c r="AQ153" s="10"/>
      <c r="AR153" s="10"/>
      <c r="AS153" s="202"/>
      <c r="AT153" s="10">
        <v>13.7</v>
      </c>
      <c r="AU153" s="10">
        <v>0.45</v>
      </c>
      <c r="AV153" t="s">
        <v>788</v>
      </c>
      <c r="AX153" s="10"/>
      <c r="AY153" s="10"/>
      <c r="AZ153" s="10"/>
      <c r="BA153" s="10"/>
      <c r="BB153" s="10"/>
      <c r="BC153" s="10"/>
      <c r="BD153" s="10"/>
      <c r="BE153" s="10"/>
      <c r="BF153" s="10"/>
      <c r="BG153" s="10"/>
      <c r="BH153" s="10"/>
      <c r="BI153" s="10"/>
      <c r="BJ153" s="10"/>
      <c r="BK153" s="10"/>
      <c r="BL153" s="10"/>
      <c r="BM153" s="10"/>
      <c r="BN153" s="10"/>
      <c r="BO153" s="10"/>
      <c r="BP153" s="10"/>
      <c r="BQ153" s="89"/>
      <c r="BR153" s="89"/>
      <c r="BS153" s="89"/>
      <c r="BT153" s="89"/>
      <c r="BU153" s="89"/>
      <c r="BV153" s="89"/>
      <c r="BW153" s="29"/>
      <c r="BX153" s="29"/>
      <c r="BY153" s="29"/>
      <c r="BZ153" s="89"/>
      <c r="CA153" s="89"/>
      <c r="CB153" s="89"/>
      <c r="CC153" s="10"/>
      <c r="CD153" s="10"/>
      <c r="CE153" s="10"/>
      <c r="CF153" s="10"/>
      <c r="CG153" s="10"/>
      <c r="CH153" s="10"/>
      <c r="CI153" s="10"/>
      <c r="CJ153" s="10"/>
      <c r="CK153" s="10"/>
      <c r="CL153" s="10"/>
      <c r="CM153" s="10"/>
      <c r="CN153" s="10"/>
      <c r="CO153" s="10"/>
      <c r="CP153" s="10"/>
      <c r="CQ153" s="10"/>
      <c r="CS153" s="179" t="str">
        <f t="shared" si="27"/>
        <v>Separ_solid_fraction_pig_slurry_conv</v>
      </c>
      <c r="CT153" s="85" t="str">
        <f t="shared" si="28"/>
        <v>Separ_solid_fraction_pig_conv</v>
      </c>
      <c r="CV153" s="130">
        <v>5.7</v>
      </c>
      <c r="CW153" s="131">
        <v>5.9</v>
      </c>
      <c r="CX153" s="132">
        <v>4.9000000000000004</v>
      </c>
      <c r="CY153" s="130">
        <v>5.9</v>
      </c>
      <c r="CZ153" s="133"/>
      <c r="DA153" s="132"/>
      <c r="DB153" s="134"/>
      <c r="DC153" s="139"/>
      <c r="DD153" s="135"/>
      <c r="DE153" s="135"/>
      <c r="DF153" s="132"/>
      <c r="DG153" s="130"/>
      <c r="DH153" s="132"/>
      <c r="DI153" s="130"/>
      <c r="DJ153" s="168"/>
      <c r="DK153" s="10" t="s">
        <v>516</v>
      </c>
      <c r="DL153" s="143"/>
    </row>
    <row r="154" spans="35:116" ht="15.6" x14ac:dyDescent="0.3">
      <c r="AI154" s="206">
        <v>151</v>
      </c>
      <c r="AJ154" s="10" t="s">
        <v>602</v>
      </c>
      <c r="AK154" s="10" t="s">
        <v>612</v>
      </c>
      <c r="AL154" s="113" t="str">
        <f>VLOOKUP(AK154,Other_tabels!$E$5:$G$225,2,FALSE)</f>
        <v>Starch</v>
      </c>
      <c r="AM154" s="113" t="str">
        <f>VLOOKUP(AK154,Other_tabels!$E$5:$G$225,3,FALSE)</f>
        <v>Exit_model</v>
      </c>
      <c r="AN154" s="10">
        <v>990</v>
      </c>
      <c r="AO154" s="10" t="s">
        <v>33</v>
      </c>
      <c r="AP154" t="s">
        <v>1209</v>
      </c>
      <c r="AQ154" s="10"/>
      <c r="AR154" s="10"/>
      <c r="AS154" s="202"/>
      <c r="AT154" s="10"/>
      <c r="AU154" s="10"/>
      <c r="AX154" s="10"/>
      <c r="AY154" s="10"/>
      <c r="AZ154" s="10"/>
      <c r="BA154" s="10"/>
      <c r="BB154" s="10"/>
      <c r="BC154" s="10"/>
      <c r="BD154" s="10"/>
      <c r="BE154" s="10"/>
      <c r="BF154" s="10"/>
      <c r="BG154" s="10"/>
      <c r="BH154" s="10"/>
      <c r="BI154" s="10"/>
      <c r="BJ154" s="10"/>
      <c r="BK154" s="10"/>
      <c r="BL154" s="10"/>
      <c r="BM154" s="10"/>
      <c r="BN154" s="10"/>
      <c r="BO154" s="10"/>
      <c r="BP154" s="10"/>
      <c r="BQ154" s="89"/>
      <c r="BR154" s="89"/>
      <c r="BS154" s="89"/>
      <c r="BT154" s="89"/>
      <c r="BU154" s="89"/>
      <c r="BV154" s="89"/>
      <c r="BW154" s="29"/>
      <c r="BX154" s="29"/>
      <c r="BY154" s="29"/>
      <c r="BZ154" s="89"/>
      <c r="CA154" s="89"/>
      <c r="CB154" s="89"/>
      <c r="CC154" s="10"/>
      <c r="CD154" s="10"/>
      <c r="CE154" s="10"/>
      <c r="CF154" s="10"/>
      <c r="CG154" s="10"/>
      <c r="CH154" s="10"/>
      <c r="CI154" s="10"/>
      <c r="CJ154" s="10"/>
      <c r="CK154" s="10"/>
      <c r="CL154" s="10"/>
      <c r="CM154" s="10"/>
      <c r="CN154" s="10"/>
      <c r="CO154" s="10"/>
      <c r="CP154" s="10"/>
      <c r="CQ154" s="10"/>
      <c r="CS154" s="179" t="str">
        <f t="shared" si="27"/>
        <v>Potato_starch_conv</v>
      </c>
      <c r="CT154" s="85" t="str">
        <f t="shared" si="28"/>
        <v>Starch_potato_conv</v>
      </c>
      <c r="CV154" s="130"/>
      <c r="CW154" s="131"/>
      <c r="CX154" s="132"/>
      <c r="CY154" s="130"/>
      <c r="CZ154" s="133"/>
      <c r="DA154" s="132"/>
      <c r="DB154" s="134"/>
      <c r="DC154" s="139"/>
      <c r="DD154" s="135"/>
      <c r="DE154" s="135"/>
      <c r="DF154" s="132"/>
      <c r="DG154" s="130"/>
      <c r="DH154" s="132"/>
      <c r="DI154" s="130"/>
      <c r="DJ154" s="168"/>
      <c r="DK154" s="10" t="s">
        <v>517</v>
      </c>
      <c r="DL154" s="143"/>
    </row>
    <row r="155" spans="35:116" ht="15.6" x14ac:dyDescent="0.3">
      <c r="AI155" s="206">
        <v>152</v>
      </c>
      <c r="AJ155" s="10" t="s">
        <v>604</v>
      </c>
      <c r="AK155" s="10" t="s">
        <v>613</v>
      </c>
      <c r="AL155" s="113" t="str">
        <f>VLOOKUP(AK155,Other_tabels!$E$5:$G$225,2,FALSE)</f>
        <v>Human_food_protein</v>
      </c>
      <c r="AM155" s="113" t="str">
        <f>VLOOKUP(AK155,Other_tabels!$E$5:$G$225,3,FALSE)</f>
        <v>Exit_model</v>
      </c>
      <c r="AN155" s="10">
        <v>990</v>
      </c>
      <c r="AO155" s="10" t="s">
        <v>33</v>
      </c>
      <c r="AP155" t="s">
        <v>1209</v>
      </c>
      <c r="AQ155" s="10"/>
      <c r="AR155" s="10"/>
      <c r="AS155" s="202"/>
      <c r="AT155" s="10"/>
      <c r="AU155" s="10"/>
      <c r="AX155" s="10"/>
      <c r="AY155" s="10"/>
      <c r="AZ155" s="10"/>
      <c r="BA155" s="10"/>
      <c r="BB155" s="10"/>
      <c r="BC155" s="10"/>
      <c r="BD155" s="10"/>
      <c r="BE155" s="10"/>
      <c r="BF155" s="10"/>
      <c r="BG155" s="10"/>
      <c r="BH155" s="10"/>
      <c r="BI155" s="10"/>
      <c r="BJ155" s="10"/>
      <c r="BK155" s="10"/>
      <c r="BL155" s="10"/>
      <c r="BM155" s="10"/>
      <c r="BN155" s="10"/>
      <c r="BO155" s="10"/>
      <c r="BP155" s="10"/>
      <c r="BQ155" s="89"/>
      <c r="BR155" s="89"/>
      <c r="BS155" s="89"/>
      <c r="BT155" s="89"/>
      <c r="BU155" s="89"/>
      <c r="BV155" s="89"/>
      <c r="BW155" s="29"/>
      <c r="BX155" s="29"/>
      <c r="BY155" s="29"/>
      <c r="BZ155" s="89"/>
      <c r="CA155" s="89"/>
      <c r="CB155" s="89"/>
      <c r="CC155" s="10"/>
      <c r="CD155" s="10"/>
      <c r="CE155" s="10"/>
      <c r="CF155" s="10"/>
      <c r="CG155" s="10"/>
      <c r="CH155" s="10"/>
      <c r="CI155" s="10"/>
      <c r="CJ155" s="10"/>
      <c r="CK155" s="10"/>
      <c r="CL155" s="10"/>
      <c r="CM155" s="10"/>
      <c r="CN155" s="10"/>
      <c r="CO155" s="10"/>
      <c r="CP155" s="10"/>
      <c r="CQ155" s="10"/>
      <c r="CS155" s="179" t="str">
        <f t="shared" si="27"/>
        <v>Potato_protein1_conv</v>
      </c>
      <c r="CT155" s="85" t="str">
        <f t="shared" si="28"/>
        <v>Protein_potato1_conv</v>
      </c>
      <c r="CV155" s="130"/>
      <c r="CW155" s="131"/>
      <c r="CX155" s="132"/>
      <c r="CY155" s="130"/>
      <c r="CZ155" s="133"/>
      <c r="DA155" s="132"/>
      <c r="DB155" s="134"/>
      <c r="DC155" s="139"/>
      <c r="DD155" s="135"/>
      <c r="DE155" s="135"/>
      <c r="DF155" s="132"/>
      <c r="DG155" s="130"/>
      <c r="DH155" s="132"/>
      <c r="DI155" s="130"/>
      <c r="DJ155" s="168"/>
      <c r="DK155" s="10" t="s">
        <v>517</v>
      </c>
      <c r="DL155" s="143"/>
    </row>
    <row r="156" spans="35:116" ht="15.6" x14ac:dyDescent="0.3">
      <c r="AI156" s="206">
        <v>153</v>
      </c>
      <c r="AJ156" s="10" t="s">
        <v>605</v>
      </c>
      <c r="AK156" s="10" t="s">
        <v>184</v>
      </c>
      <c r="AL156" s="113" t="str">
        <f>VLOOKUP(AK156,Other_tabels!$E$5:$G$225,2,FALSE)</f>
        <v>Moden</v>
      </c>
      <c r="AM156" s="113" t="str">
        <f>VLOOKUP(AK156,Other_tabels!$E$5:$G$225,3,FALSE)</f>
        <v>Forarbejdet</v>
      </c>
      <c r="AN156" s="10">
        <v>990</v>
      </c>
      <c r="AO156" s="10" t="s">
        <v>33</v>
      </c>
      <c r="AP156" t="s">
        <v>1209</v>
      </c>
      <c r="AQ156" s="10"/>
      <c r="AR156" s="10"/>
      <c r="AS156" s="202"/>
      <c r="AT156" s="10"/>
      <c r="AU156" s="10"/>
      <c r="AX156" s="10"/>
      <c r="AY156" s="10"/>
      <c r="AZ156" s="10"/>
      <c r="BA156" s="10"/>
      <c r="BB156" s="10"/>
      <c r="BC156" s="10"/>
      <c r="BD156" s="10"/>
      <c r="BE156" s="10"/>
      <c r="BF156" s="10"/>
      <c r="BG156" s="10"/>
      <c r="BH156" s="10"/>
      <c r="BI156" s="10"/>
      <c r="BJ156" s="10"/>
      <c r="BK156" s="10"/>
      <c r="BL156" s="10"/>
      <c r="BM156" s="10"/>
      <c r="BN156" s="10"/>
      <c r="BO156" s="10"/>
      <c r="BP156" s="10"/>
      <c r="BQ156" s="89"/>
      <c r="BR156" s="89"/>
      <c r="BS156" s="89"/>
      <c r="BT156" s="89"/>
      <c r="BU156" s="89"/>
      <c r="BV156" s="89"/>
      <c r="BW156" s="29"/>
      <c r="BX156" s="29"/>
      <c r="BY156" s="29"/>
      <c r="BZ156" s="89"/>
      <c r="CA156" s="89"/>
      <c r="CB156" s="89"/>
      <c r="CC156" s="10"/>
      <c r="CD156" s="10"/>
      <c r="CE156" s="10"/>
      <c r="CF156" s="10"/>
      <c r="CG156" s="10"/>
      <c r="CH156" s="10"/>
      <c r="CI156" s="10"/>
      <c r="CJ156" s="10"/>
      <c r="CK156" s="10"/>
      <c r="CL156" s="10"/>
      <c r="CM156" s="10"/>
      <c r="CN156" s="10"/>
      <c r="CO156" s="10"/>
      <c r="CP156" s="10"/>
      <c r="CQ156" s="10"/>
      <c r="CS156" s="179" t="str">
        <f t="shared" si="27"/>
        <v>Potato_protein2_conv</v>
      </c>
      <c r="CT156" s="85" t="str">
        <f t="shared" si="28"/>
        <v>Protein_1_conv</v>
      </c>
      <c r="CV156" s="130"/>
      <c r="CW156" s="131"/>
      <c r="CX156" s="132"/>
      <c r="CY156" s="130"/>
      <c r="CZ156" s="133"/>
      <c r="DA156" s="132"/>
      <c r="DB156" s="134"/>
      <c r="DC156" s="139"/>
      <c r="DD156" s="135"/>
      <c r="DE156" s="135"/>
      <c r="DF156" s="132"/>
      <c r="DG156" s="130"/>
      <c r="DH156" s="132"/>
      <c r="DI156" s="130"/>
      <c r="DJ156" s="168"/>
      <c r="DK156" s="10" t="s">
        <v>517</v>
      </c>
      <c r="DL156" s="143"/>
    </row>
    <row r="157" spans="35:116" ht="15.6" x14ac:dyDescent="0.3">
      <c r="AI157" s="206">
        <v>154</v>
      </c>
      <c r="AJ157" s="10" t="s">
        <v>606</v>
      </c>
      <c r="AK157" s="10" t="s">
        <v>614</v>
      </c>
      <c r="AL157" s="113" t="str">
        <f>VLOOKUP(AK157,Other_tabels!$E$5:$G$225,2,FALSE)</f>
        <v>Energy_biomass_rerservation_conv</v>
      </c>
      <c r="AM157" s="113" t="str">
        <f>VLOOKUP(AK157,Other_tabels!$E$5:$G$225,3,FALSE)</f>
        <v>Energy_biomass_reservation</v>
      </c>
      <c r="AN157" s="10">
        <v>200</v>
      </c>
      <c r="AO157" s="10" t="s">
        <v>33</v>
      </c>
      <c r="AP157" t="s">
        <v>1209</v>
      </c>
      <c r="AQ157" s="10"/>
      <c r="AR157" s="10"/>
      <c r="AS157" s="202"/>
      <c r="AT157" s="10"/>
      <c r="AU157" s="10"/>
      <c r="AX157" s="10"/>
      <c r="AY157" s="10"/>
      <c r="AZ157" s="10"/>
      <c r="BA157" s="10"/>
      <c r="BB157" s="10"/>
      <c r="BC157" s="10"/>
      <c r="BD157" s="10"/>
      <c r="BE157" s="10"/>
      <c r="BF157" s="10"/>
      <c r="BG157" s="10"/>
      <c r="BH157" s="10"/>
      <c r="BI157" s="10"/>
      <c r="BJ157" s="10"/>
      <c r="BK157" s="10"/>
      <c r="BL157" s="10"/>
      <c r="BM157" s="10"/>
      <c r="BN157" s="10"/>
      <c r="BO157" s="10"/>
      <c r="BP157" s="10"/>
      <c r="BQ157" s="89"/>
      <c r="BR157" s="89"/>
      <c r="BS157" s="89"/>
      <c r="BT157" s="89"/>
      <c r="BU157" s="89"/>
      <c r="BV157" s="89"/>
      <c r="BW157" s="29"/>
      <c r="BX157" s="29"/>
      <c r="BY157" s="29"/>
      <c r="BZ157" s="89"/>
      <c r="CA157" s="89"/>
      <c r="CB157" s="89"/>
      <c r="CC157" s="10"/>
      <c r="CD157" s="10"/>
      <c r="CE157" s="10"/>
      <c r="CF157" s="10"/>
      <c r="CG157" s="10"/>
      <c r="CH157" s="10"/>
      <c r="CI157" s="10"/>
      <c r="CJ157" s="10"/>
      <c r="CK157" s="10"/>
      <c r="CL157" s="10"/>
      <c r="CM157" s="10"/>
      <c r="CN157" s="10"/>
      <c r="CO157" s="10"/>
      <c r="CP157" s="10"/>
      <c r="CQ157" s="10"/>
      <c r="CS157" s="179" t="str">
        <f t="shared" si="27"/>
        <v>Potato_pulp1_conv</v>
      </c>
      <c r="CT157" s="85" t="str">
        <f t="shared" si="28"/>
        <v>Pulp_potato1_conv</v>
      </c>
      <c r="CV157" s="130"/>
      <c r="CW157" s="131"/>
      <c r="CX157" s="132"/>
      <c r="CY157" s="130"/>
      <c r="CZ157" s="133"/>
      <c r="DA157" s="132"/>
      <c r="DB157" s="134"/>
      <c r="DC157" s="139"/>
      <c r="DD157" s="135"/>
      <c r="DE157" s="135"/>
      <c r="DF157" s="132"/>
      <c r="DG157" s="130"/>
      <c r="DH157" s="132"/>
      <c r="DI157" s="130"/>
      <c r="DJ157" s="168"/>
      <c r="DK157" s="10" t="s">
        <v>517</v>
      </c>
      <c r="DL157" s="143"/>
    </row>
    <row r="158" spans="35:116" ht="15.6" x14ac:dyDescent="0.3">
      <c r="AI158" s="206">
        <v>155</v>
      </c>
      <c r="AJ158" s="10" t="s">
        <v>607</v>
      </c>
      <c r="AK158" s="10" t="s">
        <v>619</v>
      </c>
      <c r="AL158" s="113" t="str">
        <f>VLOOKUP(AK158,Other_tabels!$E$5:$G$225,2,FALSE)</f>
        <v>Grain_crop</v>
      </c>
      <c r="AM158" s="113" t="str">
        <f>VLOOKUP(AK158,Other_tabels!$E$5:$G$225,3,FALSE)</f>
        <v>Kerne</v>
      </c>
      <c r="AN158" s="10">
        <v>850</v>
      </c>
      <c r="AO158" s="10" t="s">
        <v>33</v>
      </c>
      <c r="AP158" t="s">
        <v>1209</v>
      </c>
      <c r="AQ158" s="10"/>
      <c r="AR158" s="10"/>
      <c r="AS158" s="202"/>
      <c r="AT158" s="10"/>
      <c r="AU158" s="10"/>
      <c r="AX158" s="10"/>
      <c r="AY158" s="10"/>
      <c r="AZ158" s="10"/>
      <c r="BA158" s="10"/>
      <c r="BB158" s="10"/>
      <c r="BC158" s="10"/>
      <c r="BD158" s="10"/>
      <c r="BE158" s="10"/>
      <c r="BF158" s="10"/>
      <c r="BG158" s="10"/>
      <c r="BH158" s="10"/>
      <c r="BI158" s="10"/>
      <c r="BJ158" s="10"/>
      <c r="BK158" s="10"/>
      <c r="BL158" s="10"/>
      <c r="BM158" s="10"/>
      <c r="BN158" s="10"/>
      <c r="BO158" s="10"/>
      <c r="BP158" s="10"/>
      <c r="BQ158" s="89"/>
      <c r="BR158" s="89"/>
      <c r="BS158" s="89"/>
      <c r="BT158" s="89"/>
      <c r="BU158" s="89"/>
      <c r="BV158" s="89"/>
      <c r="BW158" s="29"/>
      <c r="BX158" s="29"/>
      <c r="BY158" s="29"/>
      <c r="BZ158" s="89"/>
      <c r="CA158" s="89"/>
      <c r="CB158" s="89"/>
      <c r="CC158" s="10"/>
      <c r="CD158" s="10"/>
      <c r="CE158" s="10"/>
      <c r="CF158" s="10"/>
      <c r="CG158" s="10"/>
      <c r="CH158" s="10"/>
      <c r="CI158" s="10"/>
      <c r="CJ158" s="10"/>
      <c r="CK158" s="10"/>
      <c r="CL158" s="10"/>
      <c r="CM158" s="10"/>
      <c r="CN158" s="10"/>
      <c r="CO158" s="10"/>
      <c r="CP158" s="10"/>
      <c r="CQ158" s="10"/>
      <c r="CS158" s="179" t="str">
        <f t="shared" si="27"/>
        <v>Potato_pulp2_conv</v>
      </c>
      <c r="CT158" s="85" t="str">
        <f t="shared" si="28"/>
        <v>Grain_conv</v>
      </c>
      <c r="CV158" s="130"/>
      <c r="CW158" s="131"/>
      <c r="CX158" s="132"/>
      <c r="CY158" s="130"/>
      <c r="CZ158" s="133"/>
      <c r="DA158" s="132"/>
      <c r="DB158" s="134"/>
      <c r="DC158" s="139"/>
      <c r="DD158" s="135"/>
      <c r="DE158" s="135"/>
      <c r="DF158" s="132"/>
      <c r="DG158" s="130"/>
      <c r="DH158" s="132"/>
      <c r="DI158" s="130"/>
      <c r="DJ158" s="168"/>
      <c r="DK158" s="10" t="s">
        <v>517</v>
      </c>
      <c r="DL158" s="143"/>
    </row>
    <row r="159" spans="35:116" ht="15.6" x14ac:dyDescent="0.3">
      <c r="AI159" s="206">
        <v>156</v>
      </c>
      <c r="AJ159" s="10" t="s">
        <v>615</v>
      </c>
      <c r="AK159" s="10" t="s">
        <v>616</v>
      </c>
      <c r="AL159" s="113" t="str">
        <f>VLOOKUP(AK159,Other_tabels!$E$5:$G$225,2,FALSE)</f>
        <v>Plant_organic_ferti_conv</v>
      </c>
      <c r="AM159" s="113" t="str">
        <f>VLOOKUP(AK159,Other_tabels!$E$5:$G$225,3,FALSE)</f>
        <v>Field_application</v>
      </c>
      <c r="AN159" s="10">
        <v>300</v>
      </c>
      <c r="AO159" s="10" t="s">
        <v>33</v>
      </c>
      <c r="AP159" t="s">
        <v>1209</v>
      </c>
      <c r="AQ159" s="10"/>
      <c r="AR159" s="10"/>
      <c r="AS159" s="202"/>
      <c r="AT159" s="10"/>
      <c r="AU159" s="10"/>
      <c r="AX159" s="10"/>
      <c r="AY159" s="10"/>
      <c r="AZ159" s="10"/>
      <c r="BA159" s="10"/>
      <c r="BB159" s="10"/>
      <c r="BC159" s="10"/>
      <c r="BD159" s="10"/>
      <c r="BE159" s="10"/>
      <c r="BF159" s="10"/>
      <c r="BG159" s="10"/>
      <c r="BH159" s="10"/>
      <c r="BI159" s="10"/>
      <c r="BJ159" s="10"/>
      <c r="BK159" s="10"/>
      <c r="BL159" s="10"/>
      <c r="BM159" s="10"/>
      <c r="BN159" s="10"/>
      <c r="BO159" s="10"/>
      <c r="BP159" s="10"/>
      <c r="BQ159" s="89"/>
      <c r="BR159" s="89"/>
      <c r="BS159" s="89"/>
      <c r="BT159" s="89"/>
      <c r="BU159" s="89"/>
      <c r="BV159" s="89"/>
      <c r="BW159" s="29"/>
      <c r="BX159" s="29"/>
      <c r="BY159" s="29"/>
      <c r="BZ159" s="89"/>
      <c r="CA159" s="89"/>
      <c r="CB159" s="89"/>
      <c r="CC159" s="10"/>
      <c r="CD159" s="10"/>
      <c r="CE159" s="10"/>
      <c r="CF159" s="10"/>
      <c r="CG159" s="10"/>
      <c r="CH159" s="10"/>
      <c r="CI159" s="10"/>
      <c r="CJ159" s="10"/>
      <c r="CK159" s="10"/>
      <c r="CL159" s="10"/>
      <c r="CM159" s="10"/>
      <c r="CN159" s="10"/>
      <c r="CO159" s="10"/>
      <c r="CP159" s="10"/>
      <c r="CQ159" s="10"/>
      <c r="CS159" s="179" t="str">
        <f t="shared" si="27"/>
        <v>Potato_juice_concentrate_conv</v>
      </c>
      <c r="CT159" s="85" t="str">
        <f t="shared" si="28"/>
        <v>Juice_concentrate_potato_conv</v>
      </c>
      <c r="CV159" s="130"/>
      <c r="CW159" s="131"/>
      <c r="CX159" s="132"/>
      <c r="CY159" s="130"/>
      <c r="CZ159" s="133"/>
      <c r="DA159" s="132"/>
      <c r="DB159" s="134"/>
      <c r="DC159" s="139"/>
      <c r="DD159" s="135"/>
      <c r="DE159" s="135"/>
      <c r="DF159" s="132"/>
      <c r="DG159" s="130"/>
      <c r="DH159" s="132"/>
      <c r="DI159" s="130"/>
      <c r="DJ159" s="168"/>
      <c r="DK159" s="10" t="s">
        <v>517</v>
      </c>
      <c r="DL159" s="143"/>
    </row>
    <row r="160" spans="35:116" ht="15.6" x14ac:dyDescent="0.3">
      <c r="AI160" s="206">
        <v>157</v>
      </c>
      <c r="AJ160" s="10" t="s">
        <v>608</v>
      </c>
      <c r="AK160" s="10" t="s">
        <v>617</v>
      </c>
      <c r="AL160" s="113" t="str">
        <f>VLOOKUP(AK160,Other_tabels!$E$5:$G$225,2,FALSE)</f>
        <v>Plant_organic_ferti_conv</v>
      </c>
      <c r="AM160" s="113" t="str">
        <f>VLOOKUP(AK160,Other_tabels!$E$5:$G$225,3,FALSE)</f>
        <v>Field_application</v>
      </c>
      <c r="AN160" s="10">
        <v>300</v>
      </c>
      <c r="AO160" s="10" t="s">
        <v>33</v>
      </c>
      <c r="AP160" t="s">
        <v>1209</v>
      </c>
      <c r="AQ160" s="10"/>
      <c r="AR160" s="10"/>
      <c r="AS160" s="202"/>
      <c r="AT160" s="10"/>
      <c r="AU160" s="10"/>
      <c r="AX160" s="10"/>
      <c r="AY160" s="10"/>
      <c r="AZ160" s="10"/>
      <c r="BA160" s="10"/>
      <c r="BB160" s="10"/>
      <c r="BC160" s="10"/>
      <c r="BD160" s="10"/>
      <c r="BE160" s="10"/>
      <c r="BF160" s="10"/>
      <c r="BG160" s="10"/>
      <c r="BH160" s="10"/>
      <c r="BI160" s="10"/>
      <c r="BJ160" s="10"/>
      <c r="BK160" s="10"/>
      <c r="BL160" s="10"/>
      <c r="BM160" s="10"/>
      <c r="BN160" s="10"/>
      <c r="BO160" s="10"/>
      <c r="BP160" s="10"/>
      <c r="BQ160" s="89"/>
      <c r="BR160" s="89"/>
      <c r="BS160" s="89"/>
      <c r="BT160" s="89"/>
      <c r="BU160" s="89"/>
      <c r="BV160" s="89"/>
      <c r="BW160" s="29"/>
      <c r="BX160" s="29"/>
      <c r="BY160" s="29"/>
      <c r="BZ160" s="89"/>
      <c r="CA160" s="89"/>
      <c r="CB160" s="89"/>
      <c r="CC160" s="10"/>
      <c r="CD160" s="10"/>
      <c r="CE160" s="10"/>
      <c r="CF160" s="10"/>
      <c r="CG160" s="10"/>
      <c r="CH160" s="10"/>
      <c r="CI160" s="10"/>
      <c r="CJ160" s="10"/>
      <c r="CK160" s="10"/>
      <c r="CL160" s="10"/>
      <c r="CM160" s="10"/>
      <c r="CN160" s="10"/>
      <c r="CO160" s="10"/>
      <c r="CP160" s="10"/>
      <c r="CQ160" s="10"/>
      <c r="CS160" s="179" t="str">
        <f t="shared" si="27"/>
        <v>Beet_carbokalk_nokalk_conv</v>
      </c>
      <c r="CT160" s="85" t="str">
        <f t="shared" si="28"/>
        <v>Carbokalk_nokalk_beet_conv</v>
      </c>
      <c r="CV160" s="130"/>
      <c r="CW160" s="131"/>
      <c r="CX160" s="132"/>
      <c r="CY160" s="130"/>
      <c r="CZ160" s="133"/>
      <c r="DA160" s="132"/>
      <c r="DB160" s="134"/>
      <c r="DC160" s="139"/>
      <c r="DD160" s="135"/>
      <c r="DE160" s="135"/>
      <c r="DF160" s="132"/>
      <c r="DG160" s="130"/>
      <c r="DH160" s="132"/>
      <c r="DI160" s="130"/>
      <c r="DJ160" s="168"/>
      <c r="DK160" s="10" t="s">
        <v>517</v>
      </c>
      <c r="DL160" s="143"/>
    </row>
    <row r="161" spans="35:116" ht="15.6" x14ac:dyDescent="0.3">
      <c r="AI161" s="206">
        <v>158</v>
      </c>
      <c r="AJ161" s="10" t="s">
        <v>609</v>
      </c>
      <c r="AK161" s="10" t="s">
        <v>618</v>
      </c>
      <c r="AL161" s="113" t="str">
        <f>VLOOKUP(AK161,Other_tabels!$E$5:$G$225,2,FALSE)</f>
        <v>Plant_organic_ferti_org</v>
      </c>
      <c r="AM161" s="113" t="str">
        <f>VLOOKUP(AK161,Other_tabels!$E$5:$G$225,3,FALSE)</f>
        <v>Field_application</v>
      </c>
      <c r="AN161" s="10">
        <v>300</v>
      </c>
      <c r="AO161" s="10" t="s">
        <v>33</v>
      </c>
      <c r="AP161" t="s">
        <v>1209</v>
      </c>
      <c r="AQ161" s="10"/>
      <c r="AR161" s="10"/>
      <c r="AS161" s="202"/>
      <c r="AT161" s="10"/>
      <c r="AU161" s="10"/>
      <c r="AX161" s="10"/>
      <c r="AY161" s="10"/>
      <c r="AZ161" s="10"/>
      <c r="BA161" s="10"/>
      <c r="BB161" s="10"/>
      <c r="BC161" s="10"/>
      <c r="BD161" s="10"/>
      <c r="BE161" s="10"/>
      <c r="BF161" s="10"/>
      <c r="BG161" s="10"/>
      <c r="BH161" s="10"/>
      <c r="BI161" s="10"/>
      <c r="BJ161" s="10"/>
      <c r="BK161" s="10"/>
      <c r="BL161" s="10"/>
      <c r="BM161" s="10"/>
      <c r="BN161" s="10"/>
      <c r="BO161" s="10"/>
      <c r="BP161" s="10"/>
      <c r="BQ161" s="89"/>
      <c r="BR161" s="89"/>
      <c r="BS161" s="89"/>
      <c r="BT161" s="89"/>
      <c r="BU161" s="89"/>
      <c r="BV161" s="89"/>
      <c r="BW161" s="29"/>
      <c r="BX161" s="29"/>
      <c r="BY161" s="29"/>
      <c r="BZ161" s="89"/>
      <c r="CA161" s="89"/>
      <c r="CB161" s="89"/>
      <c r="CC161" s="10"/>
      <c r="CD161" s="10"/>
      <c r="CE161" s="10"/>
      <c r="CF161" s="10"/>
      <c r="CG161" s="10"/>
      <c r="CH161" s="10"/>
      <c r="CI161" s="10"/>
      <c r="CJ161" s="10"/>
      <c r="CK161" s="10"/>
      <c r="CL161" s="10"/>
      <c r="CM161" s="10"/>
      <c r="CN161" s="10"/>
      <c r="CO161" s="10"/>
      <c r="CP161" s="10"/>
      <c r="CQ161" s="10"/>
      <c r="CS161" s="179" t="str">
        <f t="shared" si="27"/>
        <v>Beet_carbokalk_nokalk_org</v>
      </c>
      <c r="CT161" s="85" t="str">
        <f t="shared" si="28"/>
        <v>Carbokalk_nokalk_beet_org</v>
      </c>
      <c r="CV161" s="130"/>
      <c r="CW161" s="131"/>
      <c r="CX161" s="132"/>
      <c r="CY161" s="130"/>
      <c r="CZ161" s="133"/>
      <c r="DA161" s="132"/>
      <c r="DB161" s="134"/>
      <c r="DC161" s="139"/>
      <c r="DD161" s="135"/>
      <c r="DE161" s="135"/>
      <c r="DF161" s="132"/>
      <c r="DG161" s="130"/>
      <c r="DH161" s="132"/>
      <c r="DI161" s="130"/>
      <c r="DJ161" s="168"/>
      <c r="DK161" s="10" t="s">
        <v>517</v>
      </c>
      <c r="DL161" s="143"/>
    </row>
    <row r="162" spans="35:116" ht="15.6" x14ac:dyDescent="0.3">
      <c r="AI162" s="206">
        <v>159</v>
      </c>
      <c r="AJ162" s="10" t="s">
        <v>623</v>
      </c>
      <c r="AK162" s="10" t="s">
        <v>624</v>
      </c>
      <c r="AL162" s="113" t="str">
        <f>VLOOKUP(AK162,Other_tabels!$E$5:$G$225,2,FALSE)</f>
        <v>Crop_residue</v>
      </c>
      <c r="AM162" s="113" t="str">
        <f>VLOOKUP(AK162,Other_tabels!$E$5:$G$225,3,FALSE)</f>
        <v>Return</v>
      </c>
      <c r="AN162" s="10">
        <v>850</v>
      </c>
      <c r="AO162" s="10" t="s">
        <v>33</v>
      </c>
      <c r="AQ162" s="10"/>
      <c r="AR162" s="10"/>
      <c r="AS162" s="202"/>
      <c r="AT162" s="10"/>
      <c r="AU162" s="10"/>
      <c r="AX162" s="10"/>
      <c r="AY162" s="10"/>
      <c r="AZ162" s="10"/>
      <c r="BA162" s="10"/>
      <c r="BB162" s="10"/>
      <c r="BC162" s="10"/>
      <c r="BD162" s="10"/>
      <c r="BE162" s="10"/>
      <c r="BF162" s="10"/>
      <c r="BG162" s="10"/>
      <c r="BH162" s="10"/>
      <c r="BI162" s="10"/>
      <c r="BJ162" s="10"/>
      <c r="BK162" s="10"/>
      <c r="BL162" s="10"/>
      <c r="BM162" s="10"/>
      <c r="BN162" s="10"/>
      <c r="BO162" s="10"/>
      <c r="BP162" s="10"/>
      <c r="BQ162" s="89"/>
      <c r="BR162" s="89"/>
      <c r="BS162" s="89"/>
      <c r="BT162" s="89"/>
      <c r="BU162" s="89"/>
      <c r="BV162" s="89"/>
      <c r="BW162" s="29"/>
      <c r="BX162" s="29"/>
      <c r="BY162" s="29"/>
      <c r="BZ162" s="89"/>
      <c r="CA162" s="89"/>
      <c r="CB162" s="89"/>
      <c r="CC162" s="10"/>
      <c r="CD162" s="10"/>
      <c r="CE162" s="10"/>
      <c r="CF162" s="10"/>
      <c r="CG162" s="10"/>
      <c r="CH162" s="10"/>
      <c r="CI162" s="10"/>
      <c r="CJ162" s="10"/>
      <c r="CK162" s="10"/>
      <c r="CL162" s="10"/>
      <c r="CM162" s="10"/>
      <c r="CN162" s="10"/>
      <c r="CO162" s="10"/>
      <c r="CP162" s="10"/>
      <c r="CQ162" s="10"/>
      <c r="CS162" s="179" t="str">
        <f t="shared" si="27"/>
        <v>Snittet_halm_org</v>
      </c>
      <c r="CT162" s="85" t="str">
        <f t="shared" si="28"/>
        <v>Soil_input_org</v>
      </c>
      <c r="CV162" s="130"/>
      <c r="CW162" s="131"/>
      <c r="CX162" s="132"/>
      <c r="CY162" s="130"/>
      <c r="CZ162" s="133"/>
      <c r="DA162" s="132"/>
      <c r="DB162" s="134"/>
      <c r="DC162" s="139"/>
      <c r="DD162" s="135"/>
      <c r="DE162" s="135"/>
      <c r="DF162" s="132"/>
      <c r="DG162" s="130"/>
      <c r="DH162" s="132"/>
      <c r="DI162" s="130"/>
      <c r="DJ162" s="168"/>
      <c r="DK162" s="10" t="s">
        <v>517</v>
      </c>
      <c r="DL162" s="143"/>
    </row>
    <row r="163" spans="35:116" ht="15.6" x14ac:dyDescent="0.3">
      <c r="AI163" s="206">
        <v>160</v>
      </c>
      <c r="AJ163" s="10" t="s">
        <v>636</v>
      </c>
      <c r="AK163" s="10" t="s">
        <v>640</v>
      </c>
      <c r="AL163" s="113" t="str">
        <f>VLOOKUP(AK163,Other_tabels!$E$5:$G$225,2,FALSE)</f>
        <v>Dung_field_org</v>
      </c>
      <c r="AM163" s="113" t="str">
        <f>VLOOKUP(AK163,Other_tabels!$E$5:$G$225,3,FALSE)</f>
        <v>Field_application</v>
      </c>
      <c r="AN163" s="10">
        <v>45</v>
      </c>
      <c r="AO163" s="10" t="s">
        <v>33</v>
      </c>
      <c r="AP163" t="s">
        <v>1210</v>
      </c>
      <c r="AQ163" s="10">
        <v>80</v>
      </c>
      <c r="AR163" s="10" t="s">
        <v>293</v>
      </c>
      <c r="AS163" s="202"/>
      <c r="AT163" s="10">
        <v>1</v>
      </c>
      <c r="AU163" s="10">
        <v>0.45</v>
      </c>
      <c r="AV163" s="195">
        <v>2</v>
      </c>
      <c r="AX163" s="10" t="s">
        <v>1212</v>
      </c>
      <c r="AY163" s="166" t="s">
        <v>522</v>
      </c>
      <c r="AZ163" s="10"/>
      <c r="BA163" s="128"/>
      <c r="BB163" s="126" t="s">
        <v>523</v>
      </c>
      <c r="BC163" s="10"/>
      <c r="BD163" s="128"/>
      <c r="BE163" s="126" t="s">
        <v>522</v>
      </c>
      <c r="BF163" s="10"/>
      <c r="BG163" s="148"/>
      <c r="BH163" s="126" t="s">
        <v>521</v>
      </c>
      <c r="BI163" s="10"/>
      <c r="BJ163" s="128"/>
      <c r="BK163" s="126"/>
      <c r="BL163" s="10"/>
      <c r="BM163" s="128"/>
      <c r="BN163" s="126" t="s">
        <v>267</v>
      </c>
      <c r="BO163" s="10"/>
      <c r="BP163" s="128"/>
      <c r="BQ163" s="129">
        <v>0</v>
      </c>
      <c r="BR163" s="89">
        <v>0</v>
      </c>
      <c r="BS163" s="159">
        <v>0</v>
      </c>
      <c r="BT163" s="129">
        <v>0</v>
      </c>
      <c r="BU163" s="89">
        <v>0</v>
      </c>
      <c r="BV163" s="159">
        <v>1.5</v>
      </c>
      <c r="BW163" s="129">
        <v>0</v>
      </c>
      <c r="BX163" s="89">
        <v>0</v>
      </c>
      <c r="BY163" s="159">
        <v>7.5</v>
      </c>
      <c r="BZ163" s="129">
        <v>0</v>
      </c>
      <c r="CA163" s="89">
        <v>0</v>
      </c>
      <c r="CB163" s="159">
        <v>7</v>
      </c>
      <c r="CC163" s="126">
        <v>0</v>
      </c>
      <c r="CD163" s="10">
        <v>0</v>
      </c>
      <c r="CE163" s="128">
        <v>0</v>
      </c>
      <c r="CF163" s="126">
        <v>0</v>
      </c>
      <c r="CG163" s="10">
        <v>0</v>
      </c>
      <c r="CH163" s="128">
        <v>0</v>
      </c>
      <c r="CI163" s="126">
        <v>0</v>
      </c>
      <c r="CJ163" s="10">
        <v>0</v>
      </c>
      <c r="CK163" s="128">
        <v>0</v>
      </c>
      <c r="CL163" s="126">
        <v>0</v>
      </c>
      <c r="CM163" s="10">
        <v>0</v>
      </c>
      <c r="CN163" s="128">
        <v>0</v>
      </c>
      <c r="CO163" s="126">
        <v>0</v>
      </c>
      <c r="CP163" s="10">
        <v>0</v>
      </c>
      <c r="CQ163" s="128">
        <v>0</v>
      </c>
      <c r="CS163" s="179" t="str">
        <f t="shared" si="27"/>
        <v>Sows_godning_afsat_på_mark_org</v>
      </c>
      <c r="CT163" s="85" t="str">
        <f t="shared" si="28"/>
        <v>Pig_dung_urine_field_org</v>
      </c>
      <c r="CV163" s="126"/>
      <c r="CW163" s="127"/>
      <c r="CX163" s="128"/>
      <c r="CY163" s="126"/>
      <c r="CZ163" s="10"/>
      <c r="DA163" s="128"/>
      <c r="DB163" s="129"/>
      <c r="DC163" s="138"/>
      <c r="DD163" s="89"/>
      <c r="DE163" s="89"/>
      <c r="DF163" s="128"/>
      <c r="DG163" s="126"/>
      <c r="DH163" s="128"/>
      <c r="DI163" s="126"/>
      <c r="DJ163" s="148"/>
      <c r="DK163" s="10" t="s">
        <v>517</v>
      </c>
      <c r="DL163" s="143"/>
    </row>
    <row r="164" spans="35:116" ht="15.6" x14ac:dyDescent="0.3">
      <c r="AI164" s="206">
        <v>161</v>
      </c>
      <c r="AJ164" s="10" t="s">
        <v>641</v>
      </c>
      <c r="AK164" s="10" t="s">
        <v>637</v>
      </c>
      <c r="AL164" s="113" t="str">
        <f>VLOOKUP(AK164,Other_tabels!$E$5:$G$225,2,FALSE)</f>
        <v>Livestock_manure_org</v>
      </c>
      <c r="AM164" s="113" t="str">
        <f>VLOOKUP(AK164,Other_tabels!$E$5:$G$225,3,FALSE)</f>
        <v>Field_application</v>
      </c>
      <c r="AN164" s="10">
        <v>330</v>
      </c>
      <c r="AO164" s="10" t="s">
        <v>33</v>
      </c>
      <c r="AQ164" s="10">
        <v>80</v>
      </c>
      <c r="AR164" s="10" t="s">
        <v>292</v>
      </c>
      <c r="AS164" s="202"/>
      <c r="AT164" s="10">
        <v>17.96</v>
      </c>
      <c r="AU164" s="10">
        <v>0.45</v>
      </c>
      <c r="AV164" s="195">
        <v>3</v>
      </c>
      <c r="AW164" t="s">
        <v>789</v>
      </c>
      <c r="AX164" s="10" t="s">
        <v>1212</v>
      </c>
      <c r="AY164" s="10" t="s">
        <v>522</v>
      </c>
      <c r="AZ164" s="10"/>
      <c r="BA164" s="10">
        <v>15.5</v>
      </c>
      <c r="BB164" s="10" t="s">
        <v>523</v>
      </c>
      <c r="BC164" s="10"/>
      <c r="BD164" s="10">
        <v>15.5</v>
      </c>
      <c r="BE164" s="10" t="s">
        <v>522</v>
      </c>
      <c r="BF164" s="10"/>
      <c r="BG164" s="10">
        <v>15.5</v>
      </c>
      <c r="BH164" s="10" t="s">
        <v>521</v>
      </c>
      <c r="BI164" s="10"/>
      <c r="BJ164" s="10">
        <v>15.5</v>
      </c>
      <c r="BK164" s="10"/>
      <c r="BL164" s="10"/>
      <c r="BM164" s="10"/>
      <c r="BN164" s="10" t="s">
        <v>267</v>
      </c>
      <c r="BO164" s="10"/>
      <c r="BP164" s="10"/>
      <c r="BQ164" s="89">
        <v>0</v>
      </c>
      <c r="BR164" s="89">
        <v>0</v>
      </c>
      <c r="BS164" s="89">
        <v>0</v>
      </c>
      <c r="BT164" s="89">
        <v>0</v>
      </c>
      <c r="BU164" s="89">
        <v>0</v>
      </c>
      <c r="BV164" s="89">
        <v>2</v>
      </c>
      <c r="BW164" s="29">
        <v>0</v>
      </c>
      <c r="BX164" s="29">
        <v>0</v>
      </c>
      <c r="BY164" s="29">
        <v>8</v>
      </c>
      <c r="BZ164" s="89">
        <v>0</v>
      </c>
      <c r="CA164" s="89">
        <v>0</v>
      </c>
      <c r="CB164" s="89">
        <v>15</v>
      </c>
      <c r="CC164" s="10">
        <v>0</v>
      </c>
      <c r="CD164" s="10">
        <v>0</v>
      </c>
      <c r="CE164" s="10">
        <v>0</v>
      </c>
      <c r="CF164" s="10">
        <v>0</v>
      </c>
      <c r="CG164" s="10">
        <v>0</v>
      </c>
      <c r="CH164" s="10">
        <v>0</v>
      </c>
      <c r="CI164" s="10">
        <v>0</v>
      </c>
      <c r="CJ164" s="10">
        <v>0</v>
      </c>
      <c r="CK164" s="10">
        <v>0</v>
      </c>
      <c r="CL164" s="10">
        <v>0</v>
      </c>
      <c r="CM164" s="10">
        <v>0</v>
      </c>
      <c r="CN164" s="10">
        <v>0</v>
      </c>
      <c r="CO164" s="10">
        <v>0</v>
      </c>
      <c r="CP164" s="10">
        <v>0</v>
      </c>
      <c r="CQ164" s="10">
        <v>0</v>
      </c>
      <c r="CS164" s="179" t="str">
        <f t="shared" si="27"/>
        <v>Sow_deep_litter_org</v>
      </c>
      <c r="CT164" s="85" t="str">
        <f t="shared" si="28"/>
        <v>Sows_deep_litter_org</v>
      </c>
      <c r="CV164" s="126"/>
      <c r="CW164" s="127"/>
      <c r="CX164" s="128"/>
      <c r="CY164" s="126"/>
      <c r="CZ164" s="10"/>
      <c r="DA164" s="128"/>
      <c r="DB164" s="129">
        <v>0</v>
      </c>
      <c r="DC164" s="138">
        <v>1</v>
      </c>
      <c r="DD164" s="89">
        <f t="shared" ref="DD164" si="29">DC164*4</f>
        <v>4</v>
      </c>
      <c r="DE164" s="89">
        <v>6.5</v>
      </c>
      <c r="DF164" s="128">
        <v>0</v>
      </c>
      <c r="DG164" s="126">
        <v>0</v>
      </c>
      <c r="DH164" s="128">
        <v>0</v>
      </c>
      <c r="DI164" s="126">
        <v>0</v>
      </c>
      <c r="DJ164" s="148">
        <v>0</v>
      </c>
      <c r="DK164" s="10" t="s">
        <v>517</v>
      </c>
      <c r="DL164" s="143" t="s">
        <v>1221</v>
      </c>
    </row>
    <row r="165" spans="35:116" ht="15.6" x14ac:dyDescent="0.3">
      <c r="AI165" s="206">
        <v>162</v>
      </c>
      <c r="AJ165" s="10" t="s">
        <v>638</v>
      </c>
      <c r="AK165" s="10" t="s">
        <v>642</v>
      </c>
      <c r="AL165" s="113" t="str">
        <f>VLOOKUP(AK165,Other_tabels!$E$5:$G$225,2,FALSE)</f>
        <v>Livestock_manure_org</v>
      </c>
      <c r="AM165" s="113" t="str">
        <f>VLOOKUP(AK165,Other_tabels!$E$5:$G$225,3,FALSE)</f>
        <v>Field_application</v>
      </c>
      <c r="AN165" s="10">
        <v>50</v>
      </c>
      <c r="AO165" s="10" t="s">
        <v>33</v>
      </c>
      <c r="AQ165" s="10">
        <v>80</v>
      </c>
      <c r="AR165" s="10" t="s">
        <v>292</v>
      </c>
      <c r="AS165" s="202"/>
      <c r="AT165" s="10">
        <v>9.32</v>
      </c>
      <c r="AU165" s="10">
        <v>0.45</v>
      </c>
      <c r="AV165" s="195">
        <v>1</v>
      </c>
      <c r="AX165" s="10" t="s">
        <v>1212</v>
      </c>
      <c r="AY165" s="10" t="s">
        <v>522</v>
      </c>
      <c r="AZ165" s="10"/>
      <c r="BA165" s="10"/>
      <c r="BB165" s="10" t="s">
        <v>523</v>
      </c>
      <c r="BC165" s="10"/>
      <c r="BD165" s="10"/>
      <c r="BE165" s="10" t="s">
        <v>522</v>
      </c>
      <c r="BF165" s="10"/>
      <c r="BG165" s="10"/>
      <c r="BH165" s="10" t="s">
        <v>521</v>
      </c>
      <c r="BI165" s="10"/>
      <c r="BJ165" s="10"/>
      <c r="BK165" s="10"/>
      <c r="BL165" s="10"/>
      <c r="BM165" s="10"/>
      <c r="BN165" s="10" t="s">
        <v>267</v>
      </c>
      <c r="BO165" s="10"/>
      <c r="BP165" s="10"/>
      <c r="BQ165" s="89">
        <v>0</v>
      </c>
      <c r="BR165" s="89">
        <v>0</v>
      </c>
      <c r="BS165" s="89">
        <v>0</v>
      </c>
      <c r="BT165" s="89">
        <v>0</v>
      </c>
      <c r="BU165" s="89">
        <v>0</v>
      </c>
      <c r="BV165" s="89">
        <v>0</v>
      </c>
      <c r="BW165" s="29">
        <v>0</v>
      </c>
      <c r="BX165" s="29">
        <v>0</v>
      </c>
      <c r="BY165" s="29">
        <v>0</v>
      </c>
      <c r="BZ165" s="89">
        <v>0</v>
      </c>
      <c r="CA165" s="89">
        <v>0</v>
      </c>
      <c r="CB165" s="89">
        <v>12.06</v>
      </c>
      <c r="CC165" s="10">
        <v>0</v>
      </c>
      <c r="CD165" s="10">
        <v>0</v>
      </c>
      <c r="CE165" s="10">
        <v>0</v>
      </c>
      <c r="CF165" s="10">
        <v>0</v>
      </c>
      <c r="CG165" s="10">
        <v>0</v>
      </c>
      <c r="CH165" s="10">
        <v>0</v>
      </c>
      <c r="CI165" s="10">
        <v>0</v>
      </c>
      <c r="CJ165" s="10">
        <v>0</v>
      </c>
      <c r="CK165" s="10">
        <v>0</v>
      </c>
      <c r="CL165" s="10">
        <v>0</v>
      </c>
      <c r="CM165" s="10">
        <v>0</v>
      </c>
      <c r="CN165" s="10">
        <v>0</v>
      </c>
      <c r="CO165" s="10">
        <v>0</v>
      </c>
      <c r="CP165" s="10">
        <v>0</v>
      </c>
      <c r="CQ165" s="10">
        <v>0</v>
      </c>
      <c r="CS165" s="179" t="str">
        <f t="shared" si="27"/>
        <v>Sows_slurry_deep_litter_org</v>
      </c>
      <c r="CT165" s="85" t="str">
        <f t="shared" si="28"/>
        <v>Pig_slurry_org</v>
      </c>
      <c r="CV165" s="130"/>
      <c r="CW165" s="131"/>
      <c r="CX165" s="132"/>
      <c r="CY165" s="130"/>
      <c r="CZ165" s="133"/>
      <c r="DA165" s="132"/>
      <c r="DB165" s="134">
        <v>0</v>
      </c>
      <c r="DC165" s="139">
        <v>0.47499999999999998</v>
      </c>
      <c r="DD165" s="135">
        <v>1.9</v>
      </c>
      <c r="DE165" s="135">
        <v>2.1</v>
      </c>
      <c r="DF165" s="132">
        <v>0</v>
      </c>
      <c r="DG165" s="130">
        <v>0</v>
      </c>
      <c r="DH165" s="132">
        <v>0</v>
      </c>
      <c r="DI165" s="130">
        <v>0</v>
      </c>
      <c r="DJ165" s="168">
        <v>0</v>
      </c>
      <c r="DK165" s="10" t="s">
        <v>517</v>
      </c>
      <c r="DL165" s="143"/>
    </row>
    <row r="166" spans="35:116" ht="15.6" x14ac:dyDescent="0.3">
      <c r="AI166" s="206">
        <v>163</v>
      </c>
      <c r="AJ166" s="10" t="s">
        <v>639</v>
      </c>
      <c r="AK166" s="10" t="s">
        <v>642</v>
      </c>
      <c r="AL166" s="113" t="str">
        <f>VLOOKUP(AK166,Other_tabels!$E$5:$G$225,2,FALSE)</f>
        <v>Livestock_manure_org</v>
      </c>
      <c r="AM166" s="113" t="str">
        <f>VLOOKUP(AK166,Other_tabels!$E$5:$G$225,3,FALSE)</f>
        <v>Field_application</v>
      </c>
      <c r="AN166" s="10">
        <v>50</v>
      </c>
      <c r="AO166" s="10" t="s">
        <v>33</v>
      </c>
      <c r="AQ166" s="10">
        <v>80</v>
      </c>
      <c r="AR166" s="10" t="s">
        <v>292</v>
      </c>
      <c r="AS166" s="202"/>
      <c r="AT166" s="10">
        <v>9.32</v>
      </c>
      <c r="AU166" s="10">
        <v>0.45</v>
      </c>
      <c r="AV166" s="195">
        <v>1</v>
      </c>
      <c r="AX166" s="10" t="s">
        <v>1212</v>
      </c>
      <c r="AY166" s="10" t="s">
        <v>522</v>
      </c>
      <c r="AZ166" s="10"/>
      <c r="BA166" s="10"/>
      <c r="BB166" s="10" t="s">
        <v>523</v>
      </c>
      <c r="BC166" s="10"/>
      <c r="BD166" s="10"/>
      <c r="BE166" s="10" t="s">
        <v>522</v>
      </c>
      <c r="BF166" s="10"/>
      <c r="BG166" s="10"/>
      <c r="BH166" s="10" t="s">
        <v>521</v>
      </c>
      <c r="BI166" s="10"/>
      <c r="BJ166" s="10"/>
      <c r="BK166" s="10"/>
      <c r="BL166" s="10"/>
      <c r="BM166" s="10"/>
      <c r="BN166" s="10" t="s">
        <v>267</v>
      </c>
      <c r="BO166" s="10"/>
      <c r="BP166" s="10"/>
      <c r="BQ166" s="89">
        <v>0</v>
      </c>
      <c r="BR166" s="89">
        <v>0</v>
      </c>
      <c r="BS166" s="89">
        <v>0</v>
      </c>
      <c r="BT166" s="89">
        <v>0</v>
      </c>
      <c r="BU166" s="89">
        <v>0</v>
      </c>
      <c r="BV166" s="89">
        <v>0</v>
      </c>
      <c r="BW166" s="29">
        <v>0</v>
      </c>
      <c r="BX166" s="29">
        <v>0</v>
      </c>
      <c r="BY166" s="29">
        <v>0</v>
      </c>
      <c r="BZ166" s="89">
        <v>0</v>
      </c>
      <c r="CA166" s="89">
        <v>0</v>
      </c>
      <c r="CB166" s="89">
        <v>12</v>
      </c>
      <c r="CC166" s="10">
        <v>0</v>
      </c>
      <c r="CD166" s="10">
        <v>0</v>
      </c>
      <c r="CE166" s="10">
        <v>0</v>
      </c>
      <c r="CF166" s="10">
        <v>0</v>
      </c>
      <c r="CG166" s="10">
        <v>0</v>
      </c>
      <c r="CH166" s="10">
        <v>0</v>
      </c>
      <c r="CI166" s="10">
        <v>0</v>
      </c>
      <c r="CJ166" s="10">
        <v>0</v>
      </c>
      <c r="CK166" s="10">
        <v>0</v>
      </c>
      <c r="CL166" s="10">
        <v>0</v>
      </c>
      <c r="CM166" s="10">
        <v>0</v>
      </c>
      <c r="CN166" s="10">
        <v>0</v>
      </c>
      <c r="CO166" s="10">
        <v>0</v>
      </c>
      <c r="CP166" s="10">
        <v>0</v>
      </c>
      <c r="CQ166" s="10">
        <v>0</v>
      </c>
      <c r="CS166" s="179" t="str">
        <f t="shared" ref="CS166:CS229" si="30">AJ166</f>
        <v>Sows_slurry_partly_slatted_floor_org</v>
      </c>
      <c r="CT166" s="85" t="str">
        <f t="shared" ref="CT166:CT229" si="31">AK166</f>
        <v>Pig_slurry_org</v>
      </c>
      <c r="CV166" s="130"/>
      <c r="CW166" s="131"/>
      <c r="CX166" s="132"/>
      <c r="CY166" s="130"/>
      <c r="CZ166" s="133"/>
      <c r="DA166" s="132"/>
      <c r="DB166" s="134">
        <v>0</v>
      </c>
      <c r="DC166" s="139">
        <v>0.47499999999999998</v>
      </c>
      <c r="DD166" s="135">
        <v>1.9</v>
      </c>
      <c r="DE166" s="135">
        <v>2.1</v>
      </c>
      <c r="DF166" s="132">
        <v>0</v>
      </c>
      <c r="DG166" s="130">
        <v>0</v>
      </c>
      <c r="DH166" s="132">
        <v>0</v>
      </c>
      <c r="DI166" s="130">
        <v>0</v>
      </c>
      <c r="DJ166" s="168">
        <v>0</v>
      </c>
      <c r="DK166" s="10" t="s">
        <v>517</v>
      </c>
      <c r="DL166" s="143"/>
    </row>
    <row r="167" spans="35:116" ht="15.6" x14ac:dyDescent="0.3">
      <c r="AI167" s="206">
        <v>164</v>
      </c>
      <c r="AJ167" s="10" t="s">
        <v>646</v>
      </c>
      <c r="AK167" s="10" t="s">
        <v>642</v>
      </c>
      <c r="AL167" s="113" t="str">
        <f>VLOOKUP(AK167,Other_tabels!$E$5:$G$225,2,FALSE)</f>
        <v>Livestock_manure_org</v>
      </c>
      <c r="AM167" s="113" t="str">
        <f>VLOOKUP(AK167,Other_tabels!$E$5:$G$225,3,FALSE)</f>
        <v>Field_application</v>
      </c>
      <c r="AN167" s="10">
        <v>50</v>
      </c>
      <c r="AO167" s="10" t="s">
        <v>33</v>
      </c>
      <c r="AQ167" s="10">
        <v>80</v>
      </c>
      <c r="AR167" s="10" t="s">
        <v>292</v>
      </c>
      <c r="AS167" s="202"/>
      <c r="AT167" s="10">
        <v>9.32</v>
      </c>
      <c r="AU167" s="10">
        <v>0.45</v>
      </c>
      <c r="AV167" s="196">
        <v>1</v>
      </c>
      <c r="AX167" s="10" t="s">
        <v>1212</v>
      </c>
      <c r="AY167" s="10" t="s">
        <v>522</v>
      </c>
      <c r="AZ167" s="10"/>
      <c r="BA167" s="10"/>
      <c r="BB167" s="10" t="s">
        <v>523</v>
      </c>
      <c r="BC167" s="10"/>
      <c r="BD167" s="10"/>
      <c r="BE167" s="10" t="s">
        <v>522</v>
      </c>
      <c r="BF167" s="10"/>
      <c r="BG167" s="10"/>
      <c r="BH167" s="10" t="s">
        <v>521</v>
      </c>
      <c r="BI167" s="10"/>
      <c r="BJ167" s="10"/>
      <c r="BK167" s="10"/>
      <c r="BL167" s="10"/>
      <c r="BM167" s="10"/>
      <c r="BN167" s="10" t="s">
        <v>267</v>
      </c>
      <c r="BO167" s="10"/>
      <c r="BP167" s="10"/>
      <c r="BQ167" s="89">
        <v>0</v>
      </c>
      <c r="BR167" s="89">
        <v>0</v>
      </c>
      <c r="BS167" s="89">
        <v>0</v>
      </c>
      <c r="BT167" s="89">
        <v>0</v>
      </c>
      <c r="BU167" s="89">
        <v>0</v>
      </c>
      <c r="BV167" s="89">
        <v>0</v>
      </c>
      <c r="BW167" s="29">
        <v>0</v>
      </c>
      <c r="BX167" s="29">
        <v>0</v>
      </c>
      <c r="BY167" s="29">
        <v>0</v>
      </c>
      <c r="BZ167" s="89">
        <v>0</v>
      </c>
      <c r="CA167" s="89">
        <v>0</v>
      </c>
      <c r="CB167" s="89">
        <v>17.86</v>
      </c>
      <c r="CC167" s="10">
        <v>0</v>
      </c>
      <c r="CD167" s="10">
        <v>0</v>
      </c>
      <c r="CE167" s="10">
        <v>0</v>
      </c>
      <c r="CF167" s="10">
        <v>0</v>
      </c>
      <c r="CG167" s="10">
        <v>0</v>
      </c>
      <c r="CH167" s="10">
        <v>0</v>
      </c>
      <c r="CI167" s="10">
        <v>0</v>
      </c>
      <c r="CJ167" s="10">
        <v>0</v>
      </c>
      <c r="CK167" s="10">
        <v>0</v>
      </c>
      <c r="CL167" s="10">
        <v>0</v>
      </c>
      <c r="CM167" s="10">
        <v>0</v>
      </c>
      <c r="CN167" s="10">
        <v>0</v>
      </c>
      <c r="CO167" s="10">
        <v>0</v>
      </c>
      <c r="CP167" s="10">
        <v>0</v>
      </c>
      <c r="CQ167" s="10">
        <v>0</v>
      </c>
      <c r="CS167" s="179" t="str">
        <f t="shared" si="30"/>
        <v>Little_pig_slurry_partly_slatted_floor_org</v>
      </c>
      <c r="CT167" s="85" t="str">
        <f t="shared" si="31"/>
        <v>Pig_slurry_org</v>
      </c>
      <c r="CV167" s="130"/>
      <c r="CW167" s="131"/>
      <c r="CX167" s="132"/>
      <c r="CY167" s="130"/>
      <c r="CZ167" s="133"/>
      <c r="DA167" s="132"/>
      <c r="DB167" s="134">
        <v>0</v>
      </c>
      <c r="DC167" s="139">
        <v>0</v>
      </c>
      <c r="DD167" s="135">
        <v>0.47499999999999998</v>
      </c>
      <c r="DE167" s="135">
        <v>1.9</v>
      </c>
      <c r="DF167" s="132">
        <v>2.1</v>
      </c>
      <c r="DG167" s="130">
        <v>0</v>
      </c>
      <c r="DH167" s="132">
        <v>0</v>
      </c>
      <c r="DI167" s="130">
        <v>0</v>
      </c>
      <c r="DJ167" s="168">
        <v>0</v>
      </c>
      <c r="DK167" s="10" t="s">
        <v>517</v>
      </c>
      <c r="DL167" s="143"/>
    </row>
    <row r="168" spans="35:116" ht="15.6" x14ac:dyDescent="0.3">
      <c r="AI168" s="206">
        <v>165</v>
      </c>
      <c r="AJ168" s="10" t="s">
        <v>643</v>
      </c>
      <c r="AK168" s="10" t="s">
        <v>645</v>
      </c>
      <c r="AL168" s="113" t="str">
        <f>VLOOKUP(AK168,Other_tabels!$E$5:$G$225,2,FALSE)</f>
        <v>Livestock_manure_org</v>
      </c>
      <c r="AM168" s="113" t="str">
        <f>VLOOKUP(AK168,Other_tabels!$E$5:$G$225,3,FALSE)</f>
        <v>Field_application</v>
      </c>
      <c r="AN168" s="10">
        <v>330</v>
      </c>
      <c r="AO168" s="10" t="s">
        <v>33</v>
      </c>
      <c r="AQ168" s="10">
        <v>80</v>
      </c>
      <c r="AR168" s="10" t="s">
        <v>292</v>
      </c>
      <c r="AS168" s="202"/>
      <c r="AT168" s="10">
        <v>8.23</v>
      </c>
      <c r="AU168" s="10">
        <v>0.45</v>
      </c>
      <c r="AV168" s="195">
        <v>3</v>
      </c>
      <c r="AW168" t="s">
        <v>790</v>
      </c>
      <c r="AX168" s="10" t="s">
        <v>1212</v>
      </c>
      <c r="AY168" s="10" t="s">
        <v>522</v>
      </c>
      <c r="AZ168" s="10"/>
      <c r="BA168" s="10">
        <v>40.9</v>
      </c>
      <c r="BB168" s="10" t="s">
        <v>523</v>
      </c>
      <c r="BC168" s="10"/>
      <c r="BD168" s="10">
        <v>40.9</v>
      </c>
      <c r="BE168" s="10" t="s">
        <v>522</v>
      </c>
      <c r="BF168" s="10"/>
      <c r="BG168" s="10">
        <v>40.9</v>
      </c>
      <c r="BH168" s="10" t="s">
        <v>521</v>
      </c>
      <c r="BI168" s="10"/>
      <c r="BJ168" s="10">
        <v>40.9</v>
      </c>
      <c r="BK168" s="10"/>
      <c r="BL168" s="10"/>
      <c r="BM168" s="10"/>
      <c r="BN168" s="10" t="s">
        <v>267</v>
      </c>
      <c r="BO168" s="10"/>
      <c r="BP168" s="10"/>
      <c r="BQ168" s="89">
        <v>0</v>
      </c>
      <c r="BR168" s="89">
        <v>0</v>
      </c>
      <c r="BS168" s="89">
        <v>0</v>
      </c>
      <c r="BT168" s="89">
        <v>0</v>
      </c>
      <c r="BU168" s="89">
        <v>0</v>
      </c>
      <c r="BV168" s="89">
        <v>2</v>
      </c>
      <c r="BW168" s="29">
        <v>0</v>
      </c>
      <c r="BX168" s="29">
        <v>0</v>
      </c>
      <c r="BY168" s="29">
        <v>8</v>
      </c>
      <c r="BZ168" s="89">
        <v>0</v>
      </c>
      <c r="CA168" s="89">
        <v>0</v>
      </c>
      <c r="CB168" s="89">
        <v>15</v>
      </c>
      <c r="CC168" s="10">
        <v>0</v>
      </c>
      <c r="CD168" s="10">
        <v>0</v>
      </c>
      <c r="CE168" s="10">
        <v>0</v>
      </c>
      <c r="CF168" s="10">
        <v>0</v>
      </c>
      <c r="CG168" s="10">
        <v>0</v>
      </c>
      <c r="CH168" s="10">
        <v>0</v>
      </c>
      <c r="CI168" s="10">
        <v>0</v>
      </c>
      <c r="CJ168" s="10">
        <v>0</v>
      </c>
      <c r="CK168" s="10">
        <v>0</v>
      </c>
      <c r="CL168" s="10">
        <v>0</v>
      </c>
      <c r="CM168" s="10">
        <v>0</v>
      </c>
      <c r="CN168" s="10">
        <v>0</v>
      </c>
      <c r="CO168" s="10">
        <v>0</v>
      </c>
      <c r="CP168" s="10">
        <v>0</v>
      </c>
      <c r="CQ168" s="10">
        <v>0</v>
      </c>
      <c r="CS168" s="179" t="str">
        <f t="shared" si="30"/>
        <v>Little_pig_deep_litter_org</v>
      </c>
      <c r="CT168" s="85" t="str">
        <f t="shared" si="31"/>
        <v>Pig_not_sows_deep_litter_org</v>
      </c>
      <c r="CV168" s="130"/>
      <c r="CW168" s="131"/>
      <c r="CX168" s="132"/>
      <c r="CY168" s="130"/>
      <c r="CZ168" s="133"/>
      <c r="DA168" s="132"/>
      <c r="DB168" s="134">
        <v>0</v>
      </c>
      <c r="DC168" s="139">
        <v>0</v>
      </c>
      <c r="DD168" s="135">
        <v>1</v>
      </c>
      <c r="DE168" s="135">
        <v>4</v>
      </c>
      <c r="DF168" s="132">
        <v>9.8000000000000007</v>
      </c>
      <c r="DG168" s="130">
        <v>0</v>
      </c>
      <c r="DH168" s="132">
        <v>0</v>
      </c>
      <c r="DI168" s="130">
        <v>0</v>
      </c>
      <c r="DJ168" s="168">
        <v>0</v>
      </c>
      <c r="DK168" s="10" t="s">
        <v>517</v>
      </c>
      <c r="DL168" s="143"/>
    </row>
    <row r="169" spans="35:116" ht="15.6" x14ac:dyDescent="0.3">
      <c r="AI169" s="206">
        <v>166</v>
      </c>
      <c r="AJ169" s="10" t="s">
        <v>644</v>
      </c>
      <c r="AK169" s="10" t="s">
        <v>640</v>
      </c>
      <c r="AL169" s="113" t="str">
        <f>VLOOKUP(AK169,Other_tabels!$E$5:$G$225,2,FALSE)</f>
        <v>Dung_field_org</v>
      </c>
      <c r="AM169" s="113" t="str">
        <f>VLOOKUP(AK169,Other_tabels!$E$5:$G$225,3,FALSE)</f>
        <v>Field_application</v>
      </c>
      <c r="AN169" s="10">
        <v>45</v>
      </c>
      <c r="AO169" s="10" t="s">
        <v>33</v>
      </c>
      <c r="AQ169" s="10">
        <v>80</v>
      </c>
      <c r="AR169" s="10" t="s">
        <v>293</v>
      </c>
      <c r="AS169" s="202"/>
      <c r="AT169" s="10">
        <v>1</v>
      </c>
      <c r="AU169" s="10">
        <v>0.45</v>
      </c>
      <c r="AV169" s="196">
        <v>2</v>
      </c>
      <c r="AX169" s="10" t="s">
        <v>1212</v>
      </c>
      <c r="AY169" s="10" t="s">
        <v>522</v>
      </c>
      <c r="AZ169" s="10"/>
      <c r="BA169" s="10"/>
      <c r="BB169" s="10" t="s">
        <v>523</v>
      </c>
      <c r="BC169" s="10"/>
      <c r="BD169" s="10"/>
      <c r="BE169" s="10" t="s">
        <v>522</v>
      </c>
      <c r="BF169" s="10"/>
      <c r="BG169" s="10"/>
      <c r="BH169" s="10" t="s">
        <v>521</v>
      </c>
      <c r="BI169" s="10"/>
      <c r="BJ169" s="10"/>
      <c r="BK169" s="10"/>
      <c r="BL169" s="10"/>
      <c r="BM169" s="10"/>
      <c r="BN169" s="10" t="s">
        <v>267</v>
      </c>
      <c r="BO169" s="10"/>
      <c r="BP169" s="10"/>
      <c r="BQ169" s="89">
        <v>0</v>
      </c>
      <c r="BR169" s="89">
        <v>0</v>
      </c>
      <c r="BS169" s="89">
        <v>0</v>
      </c>
      <c r="BT169" s="89">
        <v>0</v>
      </c>
      <c r="BU169" s="89">
        <v>0</v>
      </c>
      <c r="BV169" s="89">
        <v>1.5</v>
      </c>
      <c r="BW169" s="29">
        <v>0</v>
      </c>
      <c r="BX169" s="29">
        <v>0</v>
      </c>
      <c r="BY169" s="29">
        <v>7.5</v>
      </c>
      <c r="BZ169" s="89">
        <v>0</v>
      </c>
      <c r="CA169" s="89">
        <v>0</v>
      </c>
      <c r="CB169" s="89">
        <v>7</v>
      </c>
      <c r="CC169" s="10">
        <v>0</v>
      </c>
      <c r="CD169" s="10">
        <v>0</v>
      </c>
      <c r="CE169" s="10">
        <v>0</v>
      </c>
      <c r="CF169" s="10">
        <v>0</v>
      </c>
      <c r="CG169" s="10">
        <v>0</v>
      </c>
      <c r="CH169" s="10">
        <v>0</v>
      </c>
      <c r="CI169" s="10">
        <v>0</v>
      </c>
      <c r="CJ169" s="10">
        <v>0</v>
      </c>
      <c r="CK169" s="10">
        <v>0</v>
      </c>
      <c r="CL169" s="10">
        <v>0</v>
      </c>
      <c r="CM169" s="10">
        <v>0</v>
      </c>
      <c r="CN169" s="10">
        <v>0</v>
      </c>
      <c r="CO169" s="10">
        <v>0</v>
      </c>
      <c r="CP169" s="10">
        <v>0</v>
      </c>
      <c r="CQ169" s="10">
        <v>0</v>
      </c>
      <c r="CS169" s="179" t="str">
        <f t="shared" si="30"/>
        <v>Pig_godning_afsat_mark_org</v>
      </c>
      <c r="CT169" s="85" t="str">
        <f t="shared" si="31"/>
        <v>Pig_dung_urine_field_org</v>
      </c>
      <c r="CV169" s="130"/>
      <c r="CW169" s="131"/>
      <c r="CX169" s="132"/>
      <c r="CY169" s="130"/>
      <c r="CZ169" s="133"/>
      <c r="DA169" s="132"/>
      <c r="DB169" s="134">
        <v>0</v>
      </c>
      <c r="DC169" s="139"/>
      <c r="DD169" s="135"/>
      <c r="DE169" s="135"/>
      <c r="DF169" s="132"/>
      <c r="DG169" s="130">
        <v>0</v>
      </c>
      <c r="DH169" s="132">
        <v>0</v>
      </c>
      <c r="DI169" s="130">
        <v>0</v>
      </c>
      <c r="DJ169" s="168">
        <v>0</v>
      </c>
      <c r="DK169" s="10" t="s">
        <v>517</v>
      </c>
      <c r="DL169" s="143"/>
    </row>
    <row r="170" spans="35:116" ht="15.6" x14ac:dyDescent="0.3">
      <c r="AI170" s="206">
        <v>167</v>
      </c>
      <c r="AJ170" s="10" t="s">
        <v>647</v>
      </c>
      <c r="AK170" s="10" t="s">
        <v>642</v>
      </c>
      <c r="AL170" s="113" t="str">
        <f>VLOOKUP(AK170,Other_tabels!$E$5:$G$225,2,FALSE)</f>
        <v>Livestock_manure_org</v>
      </c>
      <c r="AM170" s="113" t="str">
        <f>VLOOKUP(AK170,Other_tabels!$E$5:$G$225,3,FALSE)</f>
        <v>Field_application</v>
      </c>
      <c r="AN170" s="10">
        <v>50</v>
      </c>
      <c r="AO170" s="10" t="s">
        <v>33</v>
      </c>
      <c r="AQ170" s="10">
        <v>80</v>
      </c>
      <c r="AR170" s="10" t="s">
        <v>292</v>
      </c>
      <c r="AS170" s="202"/>
      <c r="AT170" s="10">
        <v>9.32</v>
      </c>
      <c r="AU170" s="10">
        <v>0.45</v>
      </c>
      <c r="AV170" s="196">
        <v>1</v>
      </c>
      <c r="AX170" s="10" t="s">
        <v>1212</v>
      </c>
      <c r="AY170" s="10" t="s">
        <v>522</v>
      </c>
      <c r="AZ170" s="10"/>
      <c r="BA170" s="10"/>
      <c r="BB170" s="10" t="s">
        <v>523</v>
      </c>
      <c r="BC170" s="10"/>
      <c r="BD170" s="10"/>
      <c r="BE170" s="10" t="s">
        <v>522</v>
      </c>
      <c r="BF170" s="10"/>
      <c r="BG170" s="10"/>
      <c r="BH170" s="10" t="s">
        <v>521</v>
      </c>
      <c r="BI170" s="10"/>
      <c r="BJ170" s="10"/>
      <c r="BK170" s="10"/>
      <c r="BL170" s="10"/>
      <c r="BM170" s="10"/>
      <c r="BN170" s="10" t="s">
        <v>267</v>
      </c>
      <c r="BO170" s="10"/>
      <c r="BP170" s="10"/>
      <c r="BQ170" s="89">
        <v>0</v>
      </c>
      <c r="BR170" s="89">
        <v>0</v>
      </c>
      <c r="BS170" s="89">
        <v>0</v>
      </c>
      <c r="BT170" s="89">
        <v>0</v>
      </c>
      <c r="BU170" s="89">
        <v>0</v>
      </c>
      <c r="BV170" s="89">
        <v>0</v>
      </c>
      <c r="BW170" s="29">
        <v>0</v>
      </c>
      <c r="BX170" s="29">
        <v>0</v>
      </c>
      <c r="BY170" s="29">
        <v>0</v>
      </c>
      <c r="BZ170" s="89">
        <v>0</v>
      </c>
      <c r="CA170" s="89">
        <v>0</v>
      </c>
      <c r="CB170" s="89">
        <v>11.5</v>
      </c>
      <c r="CC170" s="10">
        <v>0</v>
      </c>
      <c r="CD170" s="10">
        <v>0</v>
      </c>
      <c r="CE170" s="10">
        <v>0</v>
      </c>
      <c r="CF170" s="10">
        <v>0</v>
      </c>
      <c r="CG170" s="10">
        <v>0</v>
      </c>
      <c r="CH170" s="10">
        <v>0</v>
      </c>
      <c r="CI170" s="10">
        <v>0</v>
      </c>
      <c r="CJ170" s="10">
        <v>0</v>
      </c>
      <c r="CK170" s="10">
        <v>0</v>
      </c>
      <c r="CL170" s="10">
        <v>0</v>
      </c>
      <c r="CM170" s="10">
        <v>0</v>
      </c>
      <c r="CN170" s="10">
        <v>0</v>
      </c>
      <c r="CO170" s="10">
        <v>0</v>
      </c>
      <c r="CP170" s="10">
        <v>0</v>
      </c>
      <c r="CQ170" s="10">
        <v>0</v>
      </c>
      <c r="CS170" s="179" t="str">
        <f t="shared" si="30"/>
        <v>Little_pig_slurry_deep_litter_org</v>
      </c>
      <c r="CT170" s="85" t="str">
        <f t="shared" si="31"/>
        <v>Pig_slurry_org</v>
      </c>
      <c r="CV170" s="130"/>
      <c r="CW170" s="131"/>
      <c r="CX170" s="132"/>
      <c r="CY170" s="130"/>
      <c r="CZ170" s="133"/>
      <c r="DA170" s="132"/>
      <c r="DB170" s="134">
        <v>0</v>
      </c>
      <c r="DC170" s="139">
        <v>0</v>
      </c>
      <c r="DD170" s="135">
        <v>0.47499999999999998</v>
      </c>
      <c r="DE170" s="135">
        <v>1.9</v>
      </c>
      <c r="DF170" s="132">
        <v>2.1</v>
      </c>
      <c r="DG170" s="130">
        <v>0</v>
      </c>
      <c r="DH170" s="132">
        <v>0</v>
      </c>
      <c r="DI170" s="130">
        <v>0</v>
      </c>
      <c r="DJ170" s="168">
        <v>0</v>
      </c>
      <c r="DK170" s="10" t="s">
        <v>517</v>
      </c>
      <c r="DL170" s="143"/>
    </row>
    <row r="171" spans="35:116" ht="15.6" x14ac:dyDescent="0.3">
      <c r="AI171" s="206">
        <v>168</v>
      </c>
      <c r="AJ171" s="10" t="s">
        <v>648</v>
      </c>
      <c r="AK171" s="10" t="s">
        <v>645</v>
      </c>
      <c r="AL171" s="113" t="str">
        <f>VLOOKUP(AK171,Other_tabels!$E$5:$G$225,2,FALSE)</f>
        <v>Livestock_manure_org</v>
      </c>
      <c r="AM171" s="113" t="str">
        <f>VLOOKUP(AK171,Other_tabels!$E$5:$G$225,3,FALSE)</f>
        <v>Field_application</v>
      </c>
      <c r="AN171" s="10">
        <v>330</v>
      </c>
      <c r="AO171" s="10" t="s">
        <v>33</v>
      </c>
      <c r="AQ171" s="10">
        <v>80</v>
      </c>
      <c r="AR171" s="10" t="s">
        <v>292</v>
      </c>
      <c r="AS171" s="202"/>
      <c r="AT171" s="10">
        <v>13.7</v>
      </c>
      <c r="AU171" s="10">
        <v>0.45</v>
      </c>
      <c r="AV171">
        <v>3</v>
      </c>
      <c r="AW171" t="s">
        <v>791</v>
      </c>
      <c r="AX171" s="10" t="s">
        <v>1212</v>
      </c>
      <c r="AY171" s="10" t="s">
        <v>522</v>
      </c>
      <c r="AZ171" s="10"/>
      <c r="BA171" s="10">
        <v>27.4</v>
      </c>
      <c r="BB171" s="10" t="s">
        <v>523</v>
      </c>
      <c r="BC171" s="10"/>
      <c r="BD171" s="10">
        <v>27.4</v>
      </c>
      <c r="BE171" s="10" t="s">
        <v>522</v>
      </c>
      <c r="BF171" s="10"/>
      <c r="BG171" s="10">
        <v>27.4</v>
      </c>
      <c r="BH171" s="10" t="s">
        <v>521</v>
      </c>
      <c r="BI171" s="10"/>
      <c r="BJ171" s="10">
        <v>27.4</v>
      </c>
      <c r="BK171" s="10"/>
      <c r="BL171" s="10"/>
      <c r="BM171" s="10"/>
      <c r="BN171" s="10" t="s">
        <v>267</v>
      </c>
      <c r="BO171" s="10"/>
      <c r="BP171" s="10"/>
      <c r="BQ171" s="89">
        <v>0</v>
      </c>
      <c r="BR171" s="89">
        <v>0</v>
      </c>
      <c r="BS171" s="89">
        <v>0</v>
      </c>
      <c r="BT171" s="89">
        <v>0</v>
      </c>
      <c r="BU171" s="89">
        <v>0</v>
      </c>
      <c r="BV171" s="89">
        <v>2</v>
      </c>
      <c r="BW171" s="29">
        <v>0</v>
      </c>
      <c r="BX171" s="29">
        <v>0</v>
      </c>
      <c r="BY171" s="29">
        <v>8</v>
      </c>
      <c r="BZ171" s="89">
        <v>0</v>
      </c>
      <c r="CA171" s="89">
        <v>0</v>
      </c>
      <c r="CB171" s="89">
        <v>15</v>
      </c>
      <c r="CC171" s="10">
        <v>0</v>
      </c>
      <c r="CD171" s="10">
        <v>0</v>
      </c>
      <c r="CE171" s="10">
        <v>0</v>
      </c>
      <c r="CF171" s="10">
        <v>0</v>
      </c>
      <c r="CG171" s="10">
        <v>0</v>
      </c>
      <c r="CH171" s="10">
        <v>0</v>
      </c>
      <c r="CI171" s="10">
        <v>0</v>
      </c>
      <c r="CJ171" s="10">
        <v>0</v>
      </c>
      <c r="CK171" s="10">
        <v>0</v>
      </c>
      <c r="CL171" s="10">
        <v>0</v>
      </c>
      <c r="CM171" s="10">
        <v>0</v>
      </c>
      <c r="CN171" s="10">
        <v>0</v>
      </c>
      <c r="CO171" s="10">
        <v>0</v>
      </c>
      <c r="CP171" s="10">
        <v>0</v>
      </c>
      <c r="CQ171" s="10">
        <v>0</v>
      </c>
      <c r="CS171" s="179" t="str">
        <f t="shared" si="30"/>
        <v>Sl_pig_deep_litter_org</v>
      </c>
      <c r="CT171" s="85" t="str">
        <f t="shared" si="31"/>
        <v>Pig_not_sows_deep_litter_org</v>
      </c>
      <c r="CV171" s="130"/>
      <c r="CW171" s="131"/>
      <c r="CX171" s="132"/>
      <c r="CY171" s="130"/>
      <c r="CZ171" s="133"/>
      <c r="DA171" s="132"/>
      <c r="DB171" s="134">
        <v>0</v>
      </c>
      <c r="DC171" s="139">
        <v>0</v>
      </c>
      <c r="DD171" s="135">
        <v>1</v>
      </c>
      <c r="DE171" s="135">
        <v>4</v>
      </c>
      <c r="DF171" s="132">
        <v>9.8000000000000007</v>
      </c>
      <c r="DG171" s="130">
        <v>0</v>
      </c>
      <c r="DH171" s="132">
        <v>0</v>
      </c>
      <c r="DI171" s="130">
        <v>0</v>
      </c>
      <c r="DJ171" s="168">
        <v>0</v>
      </c>
      <c r="DK171" s="10" t="s">
        <v>517</v>
      </c>
      <c r="DL171" s="143"/>
    </row>
    <row r="172" spans="35:116" ht="15.6" x14ac:dyDescent="0.3">
      <c r="AI172" s="206">
        <v>169</v>
      </c>
      <c r="AJ172" s="10" t="s">
        <v>649</v>
      </c>
      <c r="AK172" s="10" t="s">
        <v>642</v>
      </c>
      <c r="AL172" s="113" t="str">
        <f>VLOOKUP(AK172,Other_tabels!$E$5:$G$225,2,FALSE)</f>
        <v>Livestock_manure_org</v>
      </c>
      <c r="AM172" s="113" t="str">
        <f>VLOOKUP(AK172,Other_tabels!$E$5:$G$225,3,FALSE)</f>
        <v>Field_application</v>
      </c>
      <c r="AN172" s="10">
        <v>50</v>
      </c>
      <c r="AO172" s="10" t="s">
        <v>33</v>
      </c>
      <c r="AQ172" s="10">
        <v>80</v>
      </c>
      <c r="AR172" s="10" t="s">
        <v>292</v>
      </c>
      <c r="AS172" s="202"/>
      <c r="AT172" s="10">
        <v>9.32</v>
      </c>
      <c r="AU172" s="10">
        <v>0.45</v>
      </c>
      <c r="AV172" s="195">
        <v>1</v>
      </c>
      <c r="AX172" s="10" t="s">
        <v>1212</v>
      </c>
      <c r="AY172" s="10" t="s">
        <v>522</v>
      </c>
      <c r="AZ172" s="10"/>
      <c r="BA172" s="10"/>
      <c r="BB172" s="10" t="s">
        <v>523</v>
      </c>
      <c r="BC172" s="10"/>
      <c r="BD172" s="10"/>
      <c r="BE172" s="10" t="s">
        <v>522</v>
      </c>
      <c r="BF172" s="10"/>
      <c r="BG172" s="10"/>
      <c r="BH172" s="10" t="s">
        <v>521</v>
      </c>
      <c r="BI172" s="10"/>
      <c r="BJ172" s="10"/>
      <c r="BK172" s="10"/>
      <c r="BL172" s="10"/>
      <c r="BM172" s="10"/>
      <c r="BN172" s="10" t="s">
        <v>267</v>
      </c>
      <c r="BO172" s="10"/>
      <c r="BP172" s="10"/>
      <c r="BQ172" s="89">
        <v>0</v>
      </c>
      <c r="BR172" s="89">
        <v>0</v>
      </c>
      <c r="BS172" s="89">
        <v>0</v>
      </c>
      <c r="BT172" s="89">
        <v>0</v>
      </c>
      <c r="BU172" s="89">
        <v>0</v>
      </c>
      <c r="BV172" s="89">
        <v>0</v>
      </c>
      <c r="BW172" s="29">
        <v>0</v>
      </c>
      <c r="BX172" s="29">
        <v>0</v>
      </c>
      <c r="BY172" s="29">
        <v>0</v>
      </c>
      <c r="BZ172" s="89">
        <v>0</v>
      </c>
      <c r="CA172" s="89">
        <v>0</v>
      </c>
      <c r="CB172" s="89">
        <v>25.5</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S172" s="179" t="str">
        <f t="shared" si="30"/>
        <v>Sl_pig_slurry_deep_litter_org</v>
      </c>
      <c r="CT172" s="85" t="str">
        <f t="shared" si="31"/>
        <v>Pig_slurry_org</v>
      </c>
      <c r="CV172" s="130"/>
      <c r="CW172" s="131"/>
      <c r="CX172" s="132"/>
      <c r="CY172" s="130"/>
      <c r="CZ172" s="133"/>
      <c r="DA172" s="132"/>
      <c r="DB172" s="134">
        <v>0</v>
      </c>
      <c r="DC172" s="139">
        <v>0</v>
      </c>
      <c r="DD172" s="135">
        <v>0.47499999999999998</v>
      </c>
      <c r="DE172" s="135">
        <v>1.9</v>
      </c>
      <c r="DF172" s="132">
        <v>2.1</v>
      </c>
      <c r="DG172" s="130">
        <v>0</v>
      </c>
      <c r="DH172" s="132">
        <v>0</v>
      </c>
      <c r="DI172" s="130">
        <v>0</v>
      </c>
      <c r="DJ172" s="168">
        <v>0</v>
      </c>
      <c r="DK172" s="10" t="s">
        <v>517</v>
      </c>
      <c r="DL172" s="143"/>
    </row>
    <row r="173" spans="35:116" ht="15.6" x14ac:dyDescent="0.3">
      <c r="AI173" s="206">
        <v>170</v>
      </c>
      <c r="AJ173" s="10" t="s">
        <v>650</v>
      </c>
      <c r="AK173" s="10" t="s">
        <v>642</v>
      </c>
      <c r="AL173" s="113" t="str">
        <f>VLOOKUP(AK173,Other_tabels!$E$5:$G$225,2,FALSE)</f>
        <v>Livestock_manure_org</v>
      </c>
      <c r="AM173" s="113" t="str">
        <f>VLOOKUP(AK173,Other_tabels!$E$5:$G$225,3,FALSE)</f>
        <v>Field_application</v>
      </c>
      <c r="AN173" s="10">
        <v>50</v>
      </c>
      <c r="AO173" s="10" t="s">
        <v>33</v>
      </c>
      <c r="AQ173" s="10">
        <v>80</v>
      </c>
      <c r="AR173" s="10" t="s">
        <v>292</v>
      </c>
      <c r="AS173" s="202"/>
      <c r="AT173" s="10">
        <v>9.32</v>
      </c>
      <c r="AU173" s="10">
        <v>0.45</v>
      </c>
      <c r="AV173" s="195">
        <v>1</v>
      </c>
      <c r="AX173" s="10" t="s">
        <v>1212</v>
      </c>
      <c r="AY173" s="10" t="s">
        <v>522</v>
      </c>
      <c r="AZ173" s="10"/>
      <c r="BA173" s="10"/>
      <c r="BB173" s="10" t="s">
        <v>523</v>
      </c>
      <c r="BC173" s="10"/>
      <c r="BD173" s="10"/>
      <c r="BE173" s="10" t="s">
        <v>522</v>
      </c>
      <c r="BF173" s="10"/>
      <c r="BG173" s="10"/>
      <c r="BH173" s="10" t="s">
        <v>521</v>
      </c>
      <c r="BI173" s="10"/>
      <c r="BJ173" s="10"/>
      <c r="BK173" s="10"/>
      <c r="BL173" s="10"/>
      <c r="BM173" s="10"/>
      <c r="BN173" s="10" t="s">
        <v>267</v>
      </c>
      <c r="BO173" s="10"/>
      <c r="BP173" s="10"/>
      <c r="BQ173" s="89">
        <v>0</v>
      </c>
      <c r="BR173" s="89">
        <v>0</v>
      </c>
      <c r="BS173" s="89">
        <v>0</v>
      </c>
      <c r="BT173" s="89">
        <v>0</v>
      </c>
      <c r="BU173" s="89">
        <v>0</v>
      </c>
      <c r="BV173" s="89">
        <v>0</v>
      </c>
      <c r="BW173" s="29">
        <v>0</v>
      </c>
      <c r="BX173" s="29">
        <v>0</v>
      </c>
      <c r="BY173" s="29">
        <v>0</v>
      </c>
      <c r="BZ173" s="89">
        <v>0</v>
      </c>
      <c r="CA173" s="89">
        <v>0</v>
      </c>
      <c r="CB173" s="89">
        <v>28.6</v>
      </c>
      <c r="CC173" s="10">
        <v>0</v>
      </c>
      <c r="CD173" s="10">
        <v>0</v>
      </c>
      <c r="CE173" s="10">
        <v>0</v>
      </c>
      <c r="CF173" s="10">
        <v>0</v>
      </c>
      <c r="CG173" s="10">
        <v>0</v>
      </c>
      <c r="CH173" s="10">
        <v>0</v>
      </c>
      <c r="CI173" s="10">
        <v>0</v>
      </c>
      <c r="CJ173" s="10">
        <v>0</v>
      </c>
      <c r="CK173" s="10">
        <v>0</v>
      </c>
      <c r="CL173" s="10">
        <v>0</v>
      </c>
      <c r="CM173" s="10">
        <v>0</v>
      </c>
      <c r="CN173" s="10">
        <v>0</v>
      </c>
      <c r="CO173" s="10">
        <v>0</v>
      </c>
      <c r="CP173" s="10">
        <v>0</v>
      </c>
      <c r="CQ173" s="10">
        <v>0</v>
      </c>
      <c r="CS173" s="179" t="str">
        <f t="shared" si="30"/>
        <v>Sl_pig_slurry_partly_slatted_floor_org</v>
      </c>
      <c r="CT173" s="85" t="str">
        <f t="shared" si="31"/>
        <v>Pig_slurry_org</v>
      </c>
      <c r="CV173" s="130"/>
      <c r="CW173" s="131"/>
      <c r="CX173" s="132"/>
      <c r="CY173" s="130"/>
      <c r="CZ173" s="133"/>
      <c r="DA173" s="132"/>
      <c r="DB173" s="134">
        <v>0</v>
      </c>
      <c r="DC173" s="139">
        <v>0</v>
      </c>
      <c r="DD173" s="135">
        <v>0.47499999999999998</v>
      </c>
      <c r="DE173" s="135">
        <v>1.9</v>
      </c>
      <c r="DF173" s="132">
        <v>2.1</v>
      </c>
      <c r="DG173" s="130">
        <v>0</v>
      </c>
      <c r="DH173" s="132">
        <v>0</v>
      </c>
      <c r="DI173" s="130">
        <v>0</v>
      </c>
      <c r="DJ173" s="168">
        <v>0</v>
      </c>
      <c r="DK173" s="10" t="s">
        <v>517</v>
      </c>
      <c r="DL173" s="143"/>
    </row>
    <row r="174" spans="35:116" ht="15.6" x14ac:dyDescent="0.3">
      <c r="AI174" s="206">
        <v>171</v>
      </c>
      <c r="AJ174" s="10" t="s">
        <v>651</v>
      </c>
      <c r="AK174" s="10" t="s">
        <v>652</v>
      </c>
      <c r="AL174" s="113" t="str">
        <f>VLOOKUP(AK174,Other_tabels!$E$5:$G$225,2,FALSE)</f>
        <v>Degas_livestock_manure_org</v>
      </c>
      <c r="AM174" s="113" t="str">
        <f>VLOOKUP(AK174,Other_tabels!$E$5:$G$225,3,FALSE)</f>
        <v>Field_application</v>
      </c>
      <c r="AN174" s="10">
        <v>95</v>
      </c>
      <c r="AO174" s="10" t="s">
        <v>33</v>
      </c>
      <c r="AQ174" s="10"/>
      <c r="AR174" s="10"/>
      <c r="AS174" s="202"/>
      <c r="AT174" s="10"/>
      <c r="AU174" s="10"/>
      <c r="AX174" s="10"/>
      <c r="AY174" s="10"/>
      <c r="AZ174" s="10"/>
      <c r="BA174" s="10"/>
      <c r="BB174" s="10"/>
      <c r="BC174" s="10"/>
      <c r="BD174" s="10"/>
      <c r="BE174" s="10"/>
      <c r="BF174" s="10"/>
      <c r="BG174" s="10"/>
      <c r="BH174" s="10"/>
      <c r="BI174" s="10"/>
      <c r="BJ174" s="10"/>
      <c r="BK174" s="10"/>
      <c r="BL174" s="10"/>
      <c r="BM174" s="10"/>
      <c r="BN174" s="10"/>
      <c r="BO174" s="10"/>
      <c r="BP174" s="10"/>
      <c r="BQ174" s="89"/>
      <c r="BR174" s="89"/>
      <c r="BS174" s="89"/>
      <c r="BT174" s="89"/>
      <c r="BU174" s="89"/>
      <c r="BV174" s="89"/>
      <c r="BW174" s="29"/>
      <c r="BX174" s="29"/>
      <c r="BY174" s="29"/>
      <c r="BZ174" s="89"/>
      <c r="CA174" s="89"/>
      <c r="CB174" s="89"/>
      <c r="CC174" s="10"/>
      <c r="CD174" s="10"/>
      <c r="CE174" s="10"/>
      <c r="CF174" s="10"/>
      <c r="CG174" s="10"/>
      <c r="CH174" s="10"/>
      <c r="CI174" s="10"/>
      <c r="CJ174" s="10"/>
      <c r="CK174" s="10"/>
      <c r="CL174" s="10"/>
      <c r="CM174" s="10"/>
      <c r="CN174" s="10"/>
      <c r="CO174" s="10"/>
      <c r="CP174" s="10"/>
      <c r="CQ174" s="10"/>
      <c r="CS174" s="179" t="str">
        <f t="shared" si="30"/>
        <v>Degassed_swine_deep_litter_org</v>
      </c>
      <c r="CT174" s="85" t="str">
        <f t="shared" si="31"/>
        <v>Degas_swine_deep_litter_org</v>
      </c>
      <c r="CV174" s="130"/>
      <c r="CW174" s="131"/>
      <c r="CX174" s="132"/>
      <c r="CY174" s="130"/>
      <c r="CZ174" s="133"/>
      <c r="DA174" s="132"/>
      <c r="DB174" s="134"/>
      <c r="DC174" s="139"/>
      <c r="DD174" s="135"/>
      <c r="DE174" s="135"/>
      <c r="DF174" s="132"/>
      <c r="DG174" s="130"/>
      <c r="DH174" s="132"/>
      <c r="DI174" s="130"/>
      <c r="DJ174" s="168"/>
      <c r="DK174" s="10" t="s">
        <v>517</v>
      </c>
      <c r="DL174" s="143"/>
    </row>
    <row r="175" spans="35:116" ht="15.6" x14ac:dyDescent="0.3">
      <c r="AI175" s="206">
        <v>172</v>
      </c>
      <c r="AJ175" s="10" t="s">
        <v>661</v>
      </c>
      <c r="AK175" s="10" t="s">
        <v>690</v>
      </c>
      <c r="AL175" s="113" t="str">
        <f>VLOOKUP(AK175,Other_tabels!$E$5:$G$225,2,FALSE)</f>
        <v>Grøn</v>
      </c>
      <c r="AM175" s="113" t="str">
        <f>VLOOKUP(AK175,Other_tabels!$E$5:$G$225,3,FALSE)</f>
        <v>Grøn</v>
      </c>
      <c r="AN175" s="10">
        <v>337</v>
      </c>
      <c r="AO175" s="10" t="s">
        <v>33</v>
      </c>
      <c r="AQ175" s="10"/>
      <c r="AR175" s="10"/>
      <c r="AS175" s="202"/>
      <c r="AT175" s="10"/>
      <c r="AU175" s="10"/>
      <c r="AX175" s="10"/>
      <c r="AY175" s="10"/>
      <c r="AZ175" s="10"/>
      <c r="BA175" s="10"/>
      <c r="BB175" s="10"/>
      <c r="BC175" s="10"/>
      <c r="BD175" s="10"/>
      <c r="BE175" s="10"/>
      <c r="BF175" s="10"/>
      <c r="BG175" s="10"/>
      <c r="BH175" s="10"/>
      <c r="BI175" s="10"/>
      <c r="BJ175" s="10"/>
      <c r="BK175" s="10"/>
      <c r="BL175" s="10"/>
      <c r="BM175" s="10"/>
      <c r="BN175" s="10"/>
      <c r="BO175" s="10"/>
      <c r="BP175" s="10"/>
      <c r="BQ175" s="89"/>
      <c r="BR175" s="89"/>
      <c r="BS175" s="89"/>
      <c r="BT175" s="89"/>
      <c r="BU175" s="89"/>
      <c r="BV175" s="89"/>
      <c r="BW175" s="29"/>
      <c r="BX175" s="29"/>
      <c r="BY175" s="29"/>
      <c r="BZ175" s="89"/>
      <c r="CA175" s="89"/>
      <c r="CB175" s="89"/>
      <c r="CC175" s="10"/>
      <c r="CD175" s="10"/>
      <c r="CE175" s="10"/>
      <c r="CF175" s="10"/>
      <c r="CG175" s="10"/>
      <c r="CH175" s="10"/>
      <c r="CI175" s="10"/>
      <c r="CJ175" s="10"/>
      <c r="CK175" s="10"/>
      <c r="CL175" s="10"/>
      <c r="CM175" s="10"/>
      <c r="CN175" s="10"/>
      <c r="CO175" s="10"/>
      <c r="CP175" s="10"/>
      <c r="CQ175" s="10"/>
      <c r="CS175" s="179" t="str">
        <f t="shared" si="30"/>
        <v>Pulp_ProteinGrassClover_conv</v>
      </c>
      <c r="CT175" s="85" t="str">
        <f t="shared" si="31"/>
        <v>Pulp_ProteinGrassClover_biorefinery_conv</v>
      </c>
      <c r="CV175" s="130"/>
      <c r="CW175" s="131"/>
      <c r="CX175" s="132"/>
      <c r="CY175" s="130"/>
      <c r="CZ175" s="133"/>
      <c r="DA175" s="132"/>
      <c r="DB175" s="134"/>
      <c r="DC175" s="139"/>
      <c r="DD175" s="135"/>
      <c r="DE175" s="135"/>
      <c r="DF175" s="132"/>
      <c r="DG175" s="130"/>
      <c r="DH175" s="132"/>
      <c r="DI175" s="130"/>
      <c r="DJ175" s="168"/>
      <c r="DK175" s="10" t="s">
        <v>517</v>
      </c>
      <c r="DL175" s="143"/>
    </row>
    <row r="176" spans="35:116" ht="15.6" x14ac:dyDescent="0.3">
      <c r="AI176" s="206">
        <v>173</v>
      </c>
      <c r="AJ176" s="10" t="s">
        <v>662</v>
      </c>
      <c r="AK176" s="10" t="s">
        <v>691</v>
      </c>
      <c r="AL176" s="113" t="str">
        <f>VLOOKUP(AK176,Other_tabels!$E$5:$G$225,2,FALSE)</f>
        <v>Grøn</v>
      </c>
      <c r="AM176" s="113" t="str">
        <f>VLOOKUP(AK176,Other_tabels!$E$5:$G$225,3,FALSE)</f>
        <v>Grøn</v>
      </c>
      <c r="AN176" s="10">
        <v>337</v>
      </c>
      <c r="AO176" s="10" t="s">
        <v>33</v>
      </c>
      <c r="AQ176" s="10"/>
      <c r="AR176" s="10"/>
      <c r="AS176" s="202"/>
      <c r="AT176" s="10"/>
      <c r="AU176" s="10"/>
      <c r="AX176" s="10"/>
      <c r="AY176" s="10"/>
      <c r="AZ176" s="10"/>
      <c r="BA176" s="10"/>
      <c r="BB176" s="10"/>
      <c r="BC176" s="10"/>
      <c r="BD176" s="10"/>
      <c r="BE176" s="10"/>
      <c r="BF176" s="10"/>
      <c r="BG176" s="10"/>
      <c r="BH176" s="10"/>
      <c r="BI176" s="10"/>
      <c r="BJ176" s="10"/>
      <c r="BK176" s="10"/>
      <c r="BL176" s="10"/>
      <c r="BM176" s="10"/>
      <c r="BN176" s="10"/>
      <c r="BO176" s="10"/>
      <c r="BP176" s="10"/>
      <c r="BQ176" s="89"/>
      <c r="BR176" s="89"/>
      <c r="BS176" s="89"/>
      <c r="BT176" s="89"/>
      <c r="BU176" s="89"/>
      <c r="BV176" s="89"/>
      <c r="BW176" s="29"/>
      <c r="BX176" s="29"/>
      <c r="BY176" s="29"/>
      <c r="BZ176" s="89"/>
      <c r="CA176" s="89"/>
      <c r="CB176" s="89"/>
      <c r="CC176" s="10"/>
      <c r="CD176" s="10"/>
      <c r="CE176" s="10"/>
      <c r="CF176" s="10"/>
      <c r="CG176" s="10"/>
      <c r="CH176" s="10"/>
      <c r="CI176" s="10"/>
      <c r="CJ176" s="10"/>
      <c r="CK176" s="10"/>
      <c r="CL176" s="10"/>
      <c r="CM176" s="10"/>
      <c r="CN176" s="10"/>
      <c r="CO176" s="10"/>
      <c r="CP176" s="10"/>
      <c r="CQ176" s="10"/>
      <c r="CS176" s="179" t="str">
        <f t="shared" si="30"/>
        <v>Pulp_ProteinGrassClover_org</v>
      </c>
      <c r="CT176" s="85" t="str">
        <f t="shared" si="31"/>
        <v>Pulp_ProteinGrassClover_biorefinery_org</v>
      </c>
      <c r="CV176" s="130"/>
      <c r="CW176" s="131"/>
      <c r="CX176" s="132"/>
      <c r="CY176" s="130"/>
      <c r="CZ176" s="133"/>
      <c r="DA176" s="132"/>
      <c r="DB176" s="134"/>
      <c r="DC176" s="139"/>
      <c r="DD176" s="135"/>
      <c r="DE176" s="135"/>
      <c r="DF176" s="132"/>
      <c r="DG176" s="130"/>
      <c r="DH176" s="132"/>
      <c r="DI176" s="130"/>
      <c r="DJ176" s="168"/>
      <c r="DK176" s="10" t="s">
        <v>517</v>
      </c>
      <c r="DL176" s="143"/>
    </row>
    <row r="177" spans="35:116" ht="15.6" x14ac:dyDescent="0.3">
      <c r="AI177" s="206">
        <v>174</v>
      </c>
      <c r="AJ177" s="10" t="s">
        <v>670</v>
      </c>
      <c r="AK177" s="10" t="s">
        <v>676</v>
      </c>
      <c r="AL177" s="113" t="str">
        <f>VLOOKUP(AK177,Other_tabels!$E$5:$G$225,2,FALSE)</f>
        <v>Starch</v>
      </c>
      <c r="AM177" s="113" t="str">
        <f>VLOOKUP(AK177,Other_tabels!$E$5:$G$225,3,FALSE)</f>
        <v>Exit_model</v>
      </c>
      <c r="AN177" s="10">
        <v>990</v>
      </c>
      <c r="AO177" s="10" t="s">
        <v>33</v>
      </c>
      <c r="AQ177" s="10"/>
      <c r="AR177" s="10"/>
      <c r="AS177" s="202"/>
      <c r="AT177" s="10"/>
      <c r="AU177" s="10"/>
      <c r="AX177" s="10"/>
      <c r="AY177" s="10"/>
      <c r="AZ177" s="10"/>
      <c r="BA177" s="10"/>
      <c r="BB177" s="10"/>
      <c r="BC177" s="10"/>
      <c r="BD177" s="10"/>
      <c r="BE177" s="10"/>
      <c r="BF177" s="10"/>
      <c r="BG177" s="10"/>
      <c r="BH177" s="10"/>
      <c r="BI177" s="10"/>
      <c r="BJ177" s="10"/>
      <c r="BK177" s="10"/>
      <c r="BL177" s="10"/>
      <c r="BM177" s="10"/>
      <c r="BN177" s="10"/>
      <c r="BO177" s="10"/>
      <c r="BP177" s="10"/>
      <c r="BQ177" s="89"/>
      <c r="BR177" s="89"/>
      <c r="BS177" s="89"/>
      <c r="BT177" s="89"/>
      <c r="BU177" s="89"/>
      <c r="BV177" s="89"/>
      <c r="BW177" s="29"/>
      <c r="BX177" s="29"/>
      <c r="BY177" s="29"/>
      <c r="BZ177" s="89"/>
      <c r="CA177" s="89"/>
      <c r="CB177" s="89"/>
      <c r="CC177" s="10"/>
      <c r="CD177" s="10"/>
      <c r="CE177" s="10"/>
      <c r="CF177" s="10"/>
      <c r="CG177" s="10"/>
      <c r="CH177" s="10"/>
      <c r="CI177" s="10"/>
      <c r="CJ177" s="10"/>
      <c r="CK177" s="10"/>
      <c r="CL177" s="10"/>
      <c r="CM177" s="10"/>
      <c r="CN177" s="10"/>
      <c r="CO177" s="10"/>
      <c r="CP177" s="10"/>
      <c r="CQ177" s="10"/>
      <c r="CS177" s="179" t="str">
        <f t="shared" si="30"/>
        <v>Potato_starch_org</v>
      </c>
      <c r="CT177" s="85" t="str">
        <f t="shared" si="31"/>
        <v>Starch_potato_org</v>
      </c>
      <c r="CV177" s="130"/>
      <c r="CW177" s="131"/>
      <c r="CX177" s="132"/>
      <c r="CY177" s="130"/>
      <c r="CZ177" s="133"/>
      <c r="DA177" s="132"/>
      <c r="DB177" s="134"/>
      <c r="DC177" s="139"/>
      <c r="DD177" s="135"/>
      <c r="DE177" s="135"/>
      <c r="DF177" s="132"/>
      <c r="DG177" s="130"/>
      <c r="DH177" s="132"/>
      <c r="DI177" s="130"/>
      <c r="DJ177" s="168"/>
      <c r="DK177" s="10" t="s">
        <v>517</v>
      </c>
      <c r="DL177" s="143"/>
    </row>
    <row r="178" spans="35:116" ht="15.6" x14ac:dyDescent="0.3">
      <c r="AI178" s="206">
        <v>175</v>
      </c>
      <c r="AJ178" s="10" t="s">
        <v>671</v>
      </c>
      <c r="AK178" s="10" t="s">
        <v>677</v>
      </c>
      <c r="AL178" s="113" t="str">
        <f>VLOOKUP(AK178,Other_tabels!$E$5:$G$225,2,FALSE)</f>
        <v>Human_food_protein</v>
      </c>
      <c r="AM178" s="113" t="str">
        <f>VLOOKUP(AK178,Other_tabels!$E$5:$G$225,3,FALSE)</f>
        <v>Exit_model</v>
      </c>
      <c r="AN178" s="10">
        <v>990</v>
      </c>
      <c r="AO178" s="10" t="s">
        <v>33</v>
      </c>
      <c r="AQ178" s="10"/>
      <c r="AR178" s="10"/>
      <c r="AS178" s="202"/>
      <c r="AT178" s="10"/>
      <c r="AU178" s="10"/>
      <c r="AX178" s="10"/>
      <c r="AY178" s="10"/>
      <c r="AZ178" s="10"/>
      <c r="BA178" s="10"/>
      <c r="BB178" s="10"/>
      <c r="BC178" s="10"/>
      <c r="BD178" s="10"/>
      <c r="BE178" s="10"/>
      <c r="BF178" s="10"/>
      <c r="BG178" s="10"/>
      <c r="BH178" s="10"/>
      <c r="BI178" s="10"/>
      <c r="BJ178" s="10"/>
      <c r="BK178" s="10"/>
      <c r="BL178" s="10"/>
      <c r="BM178" s="10"/>
      <c r="BN178" s="10"/>
      <c r="BO178" s="10"/>
      <c r="BP178" s="10"/>
      <c r="BQ178" s="89"/>
      <c r="BR178" s="89"/>
      <c r="BS178" s="89"/>
      <c r="BT178" s="89"/>
      <c r="BU178" s="89"/>
      <c r="BV178" s="89"/>
      <c r="BW178" s="29"/>
      <c r="BX178" s="29"/>
      <c r="BY178" s="29"/>
      <c r="BZ178" s="89"/>
      <c r="CA178" s="89"/>
      <c r="CB178" s="89"/>
      <c r="CC178" s="10"/>
      <c r="CD178" s="10"/>
      <c r="CE178" s="10"/>
      <c r="CF178" s="10"/>
      <c r="CG178" s="10"/>
      <c r="CH178" s="10"/>
      <c r="CI178" s="10"/>
      <c r="CJ178" s="10"/>
      <c r="CK178" s="10"/>
      <c r="CL178" s="10"/>
      <c r="CM178" s="10"/>
      <c r="CN178" s="10"/>
      <c r="CO178" s="10"/>
      <c r="CP178" s="10"/>
      <c r="CQ178" s="10"/>
      <c r="CS178" s="179" t="str">
        <f t="shared" si="30"/>
        <v>Potato_protein1_org</v>
      </c>
      <c r="CT178" s="85" t="str">
        <f t="shared" si="31"/>
        <v>Protein_potato1_org</v>
      </c>
      <c r="CV178" s="130"/>
      <c r="CW178" s="131"/>
      <c r="CX178" s="132"/>
      <c r="CY178" s="130"/>
      <c r="CZ178" s="133"/>
      <c r="DA178" s="132"/>
      <c r="DB178" s="134"/>
      <c r="DC178" s="139"/>
      <c r="DD178" s="135"/>
      <c r="DE178" s="135"/>
      <c r="DF178" s="132"/>
      <c r="DG178" s="130"/>
      <c r="DH178" s="132"/>
      <c r="DI178" s="130"/>
      <c r="DJ178" s="168"/>
      <c r="DK178" s="10" t="s">
        <v>517</v>
      </c>
      <c r="DL178" s="143"/>
    </row>
    <row r="179" spans="35:116" ht="15.6" x14ac:dyDescent="0.3">
      <c r="AI179" s="206">
        <v>176</v>
      </c>
      <c r="AJ179" s="10" t="s">
        <v>672</v>
      </c>
      <c r="AK179" s="10" t="s">
        <v>332</v>
      </c>
      <c r="AL179" s="113" t="str">
        <f>VLOOKUP(AK179,Other_tabels!$E$5:$G$225,2,FALSE)</f>
        <v>Moden</v>
      </c>
      <c r="AM179" s="113" t="str">
        <f>VLOOKUP(AK179,Other_tabels!$E$5:$G$225,3,FALSE)</f>
        <v>Forarbejdet</v>
      </c>
      <c r="AN179" s="10">
        <v>990</v>
      </c>
      <c r="AO179" s="10" t="s">
        <v>33</v>
      </c>
      <c r="AQ179" s="10"/>
      <c r="AR179" s="10"/>
      <c r="AS179" s="202"/>
      <c r="AT179" s="10"/>
      <c r="AU179" s="10"/>
      <c r="AX179" s="10"/>
      <c r="AY179" s="10"/>
      <c r="AZ179" s="10"/>
      <c r="BA179" s="10"/>
      <c r="BB179" s="10"/>
      <c r="BC179" s="10"/>
      <c r="BD179" s="10"/>
      <c r="BE179" s="10"/>
      <c r="BF179" s="10"/>
      <c r="BG179" s="10"/>
      <c r="BH179" s="10"/>
      <c r="BI179" s="10"/>
      <c r="BJ179" s="10"/>
      <c r="BK179" s="10"/>
      <c r="BL179" s="10"/>
      <c r="BM179" s="10"/>
      <c r="BN179" s="10"/>
      <c r="BO179" s="10"/>
      <c r="BP179" s="10"/>
      <c r="BQ179" s="89"/>
      <c r="BR179" s="89"/>
      <c r="BS179" s="89"/>
      <c r="BT179" s="89"/>
      <c r="BU179" s="89"/>
      <c r="BV179" s="89"/>
      <c r="BW179" s="29"/>
      <c r="BX179" s="29"/>
      <c r="BY179" s="29"/>
      <c r="BZ179" s="89"/>
      <c r="CA179" s="89"/>
      <c r="CB179" s="89"/>
      <c r="CC179" s="10"/>
      <c r="CD179" s="10"/>
      <c r="CE179" s="10"/>
      <c r="CF179" s="10"/>
      <c r="CG179" s="10"/>
      <c r="CH179" s="10"/>
      <c r="CI179" s="10"/>
      <c r="CJ179" s="10"/>
      <c r="CK179" s="10"/>
      <c r="CL179" s="10"/>
      <c r="CM179" s="10"/>
      <c r="CN179" s="10"/>
      <c r="CO179" s="10"/>
      <c r="CP179" s="10"/>
      <c r="CQ179" s="10"/>
      <c r="CS179" s="179" t="str">
        <f t="shared" si="30"/>
        <v>Potato_protein2_org</v>
      </c>
      <c r="CT179" s="85" t="str">
        <f t="shared" si="31"/>
        <v>Protein_1_org</v>
      </c>
      <c r="CV179" s="130"/>
      <c r="CW179" s="131"/>
      <c r="CX179" s="132"/>
      <c r="CY179" s="130"/>
      <c r="CZ179" s="133"/>
      <c r="DA179" s="132"/>
      <c r="DB179" s="134"/>
      <c r="DC179" s="139"/>
      <c r="DD179" s="135"/>
      <c r="DE179" s="135"/>
      <c r="DF179" s="132"/>
      <c r="DG179" s="130"/>
      <c r="DH179" s="132"/>
      <c r="DI179" s="130"/>
      <c r="DJ179" s="168"/>
      <c r="DK179" s="10" t="s">
        <v>517</v>
      </c>
      <c r="DL179" s="143"/>
    </row>
    <row r="180" spans="35:116" ht="15.6" x14ac:dyDescent="0.3">
      <c r="AI180" s="206">
        <v>177</v>
      </c>
      <c r="AJ180" s="10" t="s">
        <v>673</v>
      </c>
      <c r="AK180" s="10" t="s">
        <v>678</v>
      </c>
      <c r="AL180" s="113" t="str">
        <f>VLOOKUP(AK180,Other_tabels!$E$5:$G$225,2,FALSE)</f>
        <v>Energy_biomass_rerservation_org</v>
      </c>
      <c r="AM180" s="113" t="str">
        <f>VLOOKUP(AK180,Other_tabels!$E$5:$G$225,3,FALSE)</f>
        <v>Energy_biomass_reservation</v>
      </c>
      <c r="AN180" s="10">
        <v>200</v>
      </c>
      <c r="AO180" s="10" t="s">
        <v>33</v>
      </c>
      <c r="AQ180" s="10"/>
      <c r="AR180" s="10"/>
      <c r="AS180" s="202"/>
      <c r="AT180" s="10"/>
      <c r="AU180" s="10"/>
      <c r="AX180" s="10"/>
      <c r="AY180" s="10"/>
      <c r="AZ180" s="10"/>
      <c r="BA180" s="10"/>
      <c r="BB180" s="10"/>
      <c r="BC180" s="10"/>
      <c r="BD180" s="10"/>
      <c r="BE180" s="10"/>
      <c r="BF180" s="10"/>
      <c r="BG180" s="10"/>
      <c r="BH180" s="10"/>
      <c r="BI180" s="10"/>
      <c r="BJ180" s="10"/>
      <c r="BK180" s="10"/>
      <c r="BL180" s="10"/>
      <c r="BM180" s="10"/>
      <c r="BN180" s="10"/>
      <c r="BO180" s="10"/>
      <c r="BP180" s="10"/>
      <c r="BQ180" s="89"/>
      <c r="BR180" s="89"/>
      <c r="BS180" s="89"/>
      <c r="BT180" s="89"/>
      <c r="BU180" s="89"/>
      <c r="BV180" s="89"/>
      <c r="BW180" s="29"/>
      <c r="BX180" s="29"/>
      <c r="BY180" s="29"/>
      <c r="BZ180" s="89"/>
      <c r="CA180" s="89"/>
      <c r="CB180" s="89"/>
      <c r="CC180" s="10"/>
      <c r="CD180" s="10"/>
      <c r="CE180" s="10"/>
      <c r="CF180" s="10"/>
      <c r="CG180" s="10"/>
      <c r="CH180" s="10"/>
      <c r="CI180" s="10"/>
      <c r="CJ180" s="10"/>
      <c r="CK180" s="10"/>
      <c r="CL180" s="10"/>
      <c r="CM180" s="10"/>
      <c r="CN180" s="10"/>
      <c r="CO180" s="10"/>
      <c r="CP180" s="10"/>
      <c r="CQ180" s="10"/>
      <c r="CS180" s="179" t="str">
        <f t="shared" si="30"/>
        <v>Potato_pulp1_org</v>
      </c>
      <c r="CT180" s="85" t="str">
        <f t="shared" si="31"/>
        <v>Pulp_potato1_org</v>
      </c>
      <c r="CV180" s="130"/>
      <c r="CW180" s="131"/>
      <c r="CX180" s="132"/>
      <c r="CY180" s="130"/>
      <c r="CZ180" s="133"/>
      <c r="DA180" s="132"/>
      <c r="DB180" s="134"/>
      <c r="DC180" s="139"/>
      <c r="DD180" s="135"/>
      <c r="DE180" s="135"/>
      <c r="DF180" s="132"/>
      <c r="DG180" s="130"/>
      <c r="DH180" s="132"/>
      <c r="DI180" s="130"/>
      <c r="DJ180" s="168"/>
      <c r="DK180" s="10" t="s">
        <v>517</v>
      </c>
      <c r="DL180" s="143"/>
    </row>
    <row r="181" spans="35:116" ht="15.6" x14ac:dyDescent="0.3">
      <c r="AI181" s="206">
        <v>178</v>
      </c>
      <c r="AJ181" s="10" t="s">
        <v>674</v>
      </c>
      <c r="AK181" s="10" t="s">
        <v>620</v>
      </c>
      <c r="AL181" s="113" t="str">
        <f>VLOOKUP(AK181,Other_tabels!$E$5:$G$225,2,FALSE)</f>
        <v>Grain_crop</v>
      </c>
      <c r="AM181" s="113" t="str">
        <f>VLOOKUP(AK181,Other_tabels!$E$5:$G$225,3,FALSE)</f>
        <v>Kerne</v>
      </c>
      <c r="AN181" s="10">
        <v>850</v>
      </c>
      <c r="AO181" s="10" t="s">
        <v>33</v>
      </c>
      <c r="AQ181" s="10"/>
      <c r="AR181" s="10"/>
      <c r="AS181" s="202"/>
      <c r="AT181" s="10"/>
      <c r="AU181" s="10"/>
      <c r="AX181" s="10"/>
      <c r="AY181" s="10"/>
      <c r="AZ181" s="10"/>
      <c r="BA181" s="10"/>
      <c r="BB181" s="10"/>
      <c r="BC181" s="10"/>
      <c r="BD181" s="10"/>
      <c r="BE181" s="10"/>
      <c r="BF181" s="10"/>
      <c r="BG181" s="10"/>
      <c r="BH181" s="10"/>
      <c r="BI181" s="10"/>
      <c r="BJ181" s="10"/>
      <c r="BK181" s="10"/>
      <c r="BL181" s="10"/>
      <c r="BM181" s="10"/>
      <c r="BN181" s="10"/>
      <c r="BO181" s="10"/>
      <c r="BP181" s="10"/>
      <c r="BQ181" s="89"/>
      <c r="BR181" s="89"/>
      <c r="BS181" s="89"/>
      <c r="BT181" s="89"/>
      <c r="BU181" s="89"/>
      <c r="BV181" s="89"/>
      <c r="BW181" s="29"/>
      <c r="BX181" s="29"/>
      <c r="BY181" s="29"/>
      <c r="BZ181" s="89"/>
      <c r="CA181" s="89"/>
      <c r="CB181" s="89"/>
      <c r="CC181" s="10"/>
      <c r="CD181" s="10"/>
      <c r="CE181" s="10"/>
      <c r="CF181" s="10"/>
      <c r="CG181" s="10"/>
      <c r="CH181" s="10"/>
      <c r="CI181" s="10"/>
      <c r="CJ181" s="10"/>
      <c r="CK181" s="10"/>
      <c r="CL181" s="10"/>
      <c r="CM181" s="10"/>
      <c r="CN181" s="10"/>
      <c r="CO181" s="10"/>
      <c r="CP181" s="10"/>
      <c r="CQ181" s="10"/>
      <c r="CS181" s="179" t="str">
        <f t="shared" si="30"/>
        <v>Potato_pulp2_org</v>
      </c>
      <c r="CT181" s="85" t="str">
        <f t="shared" si="31"/>
        <v>Grain_org</v>
      </c>
      <c r="CV181" s="130"/>
      <c r="CW181" s="131"/>
      <c r="CX181" s="132"/>
      <c r="CY181" s="130"/>
      <c r="CZ181" s="133"/>
      <c r="DA181" s="132"/>
      <c r="DB181" s="134"/>
      <c r="DC181" s="139"/>
      <c r="DD181" s="135"/>
      <c r="DE181" s="135"/>
      <c r="DF181" s="132"/>
      <c r="DG181" s="130"/>
      <c r="DH181" s="132"/>
      <c r="DI181" s="130"/>
      <c r="DJ181" s="168"/>
      <c r="DK181" s="10" t="s">
        <v>517</v>
      </c>
      <c r="DL181" s="143"/>
    </row>
    <row r="182" spans="35:116" ht="15.6" x14ac:dyDescent="0.3">
      <c r="AI182" s="206">
        <v>179</v>
      </c>
      <c r="AJ182" s="10" t="s">
        <v>675</v>
      </c>
      <c r="AK182" s="10" t="s">
        <v>679</v>
      </c>
      <c r="AL182" s="113" t="str">
        <f>VLOOKUP(AK182,Other_tabels!$E$5:$G$225,2,FALSE)</f>
        <v>Plant_organic_ferti_org</v>
      </c>
      <c r="AM182" s="113" t="str">
        <f>VLOOKUP(AK182,Other_tabels!$E$5:$G$225,3,FALSE)</f>
        <v>Field_application</v>
      </c>
      <c r="AN182" s="10">
        <v>300</v>
      </c>
      <c r="AO182" s="10" t="s">
        <v>33</v>
      </c>
      <c r="AQ182" s="10"/>
      <c r="AR182" s="10"/>
      <c r="AS182" s="202"/>
      <c r="AT182" s="10"/>
      <c r="AU182" s="10"/>
      <c r="AX182" s="10"/>
      <c r="AY182" s="10"/>
      <c r="AZ182" s="10"/>
      <c r="BA182" s="10"/>
      <c r="BB182" s="10"/>
      <c r="BC182" s="10"/>
      <c r="BD182" s="10"/>
      <c r="BE182" s="10"/>
      <c r="BF182" s="10"/>
      <c r="BG182" s="10"/>
      <c r="BH182" s="10"/>
      <c r="BI182" s="10"/>
      <c r="BJ182" s="10"/>
      <c r="BK182" s="10"/>
      <c r="BL182" s="10"/>
      <c r="BM182" s="10"/>
      <c r="BN182" s="10"/>
      <c r="BO182" s="10"/>
      <c r="BP182" s="10"/>
      <c r="BQ182" s="89"/>
      <c r="BR182" s="89"/>
      <c r="BS182" s="89"/>
      <c r="BT182" s="89"/>
      <c r="BU182" s="89"/>
      <c r="BV182" s="89"/>
      <c r="BW182" s="29"/>
      <c r="BX182" s="29"/>
      <c r="BY182" s="29"/>
      <c r="BZ182" s="89"/>
      <c r="CA182" s="89"/>
      <c r="CB182" s="89"/>
      <c r="CC182" s="10"/>
      <c r="CD182" s="10"/>
      <c r="CE182" s="10"/>
      <c r="CF182" s="10"/>
      <c r="CG182" s="10"/>
      <c r="CH182" s="10"/>
      <c r="CI182" s="10"/>
      <c r="CJ182" s="10"/>
      <c r="CK182" s="10"/>
      <c r="CL182" s="10"/>
      <c r="CM182" s="10"/>
      <c r="CN182" s="10"/>
      <c r="CO182" s="10"/>
      <c r="CP182" s="10"/>
      <c r="CQ182" s="10"/>
      <c r="CS182" s="179" t="str">
        <f t="shared" si="30"/>
        <v>Potato_juice_concentrate_org</v>
      </c>
      <c r="CT182" s="85" t="str">
        <f t="shared" si="31"/>
        <v>Juice_concentrate_potato_org</v>
      </c>
      <c r="CV182" s="130"/>
      <c r="CW182" s="131"/>
      <c r="CX182" s="132"/>
      <c r="CY182" s="130"/>
      <c r="CZ182" s="133"/>
      <c r="DA182" s="132"/>
      <c r="DB182" s="134"/>
      <c r="DC182" s="139"/>
      <c r="DD182" s="135"/>
      <c r="DE182" s="135"/>
      <c r="DF182" s="132"/>
      <c r="DG182" s="130"/>
      <c r="DH182" s="132"/>
      <c r="DI182" s="130"/>
      <c r="DJ182" s="168"/>
      <c r="DK182" s="10" t="s">
        <v>517</v>
      </c>
      <c r="DL182" s="143"/>
    </row>
    <row r="183" spans="35:116" ht="15.6" x14ac:dyDescent="0.3">
      <c r="AI183" s="206">
        <v>180</v>
      </c>
      <c r="AJ183" s="10" t="s">
        <v>701</v>
      </c>
      <c r="AK183" s="10" t="s">
        <v>699</v>
      </c>
      <c r="AL183" s="113" t="str">
        <f>VLOOKUP(AK183,Other_tabels!$E$5:$G$225,2,FALSE)</f>
        <v>Degas_livestock_manure_conv</v>
      </c>
      <c r="AM183" s="113" t="str">
        <f>VLOOKUP(AK183,Other_tabels!$E$5:$G$225,3,FALSE)</f>
        <v>Field_application</v>
      </c>
      <c r="AN183" s="10">
        <v>300</v>
      </c>
      <c r="AO183" s="10" t="s">
        <v>33</v>
      </c>
      <c r="AQ183" s="10"/>
      <c r="AR183" s="10"/>
      <c r="AS183" s="202"/>
      <c r="AT183" s="10"/>
      <c r="AU183" s="10"/>
      <c r="AX183" s="10"/>
      <c r="AY183" s="10"/>
      <c r="AZ183" s="10"/>
      <c r="BA183" s="10"/>
      <c r="BB183" s="10"/>
      <c r="BC183" s="10"/>
      <c r="BD183" s="10"/>
      <c r="BE183" s="10"/>
      <c r="BF183" s="10"/>
      <c r="BG183" s="10"/>
      <c r="BH183" s="10"/>
      <c r="BI183" s="10"/>
      <c r="BJ183" s="10"/>
      <c r="BK183" s="10"/>
      <c r="BL183" s="10"/>
      <c r="BM183" s="10"/>
      <c r="BN183" s="10"/>
      <c r="BO183" s="10"/>
      <c r="BP183" s="10"/>
      <c r="BQ183" s="89"/>
      <c r="BR183" s="89"/>
      <c r="BS183" s="89"/>
      <c r="BT183" s="89"/>
      <c r="BU183" s="89"/>
      <c r="BV183" s="89"/>
      <c r="BW183" s="29"/>
      <c r="BX183" s="29"/>
      <c r="BY183" s="29"/>
      <c r="BZ183" s="89"/>
      <c r="CA183" s="89"/>
      <c r="CB183" s="89"/>
      <c r="CC183" s="10"/>
      <c r="CD183" s="10"/>
      <c r="CE183" s="10"/>
      <c r="CF183" s="10"/>
      <c r="CG183" s="10"/>
      <c r="CH183" s="10"/>
      <c r="CI183" s="10"/>
      <c r="CJ183" s="10"/>
      <c r="CK183" s="10"/>
      <c r="CL183" s="10"/>
      <c r="CM183" s="10"/>
      <c r="CN183" s="10"/>
      <c r="CO183" s="10"/>
      <c r="CP183" s="10"/>
      <c r="CQ183" s="10"/>
      <c r="CS183" s="179" t="str">
        <f t="shared" si="30"/>
        <v>Separ_degas_solid_frac_pig_deep_lit_conv</v>
      </c>
      <c r="CT183" s="85" t="str">
        <f t="shared" si="31"/>
        <v>Separ_degas_solid_fraction_pig_deep_lit_conv</v>
      </c>
      <c r="CV183" s="130">
        <v>5.7</v>
      </c>
      <c r="CW183" s="131">
        <v>5.9</v>
      </c>
      <c r="CX183" s="132">
        <v>4.9000000000000004</v>
      </c>
      <c r="CY183" s="130">
        <v>5.9</v>
      </c>
      <c r="CZ183" s="133"/>
      <c r="DA183" s="132"/>
      <c r="DB183" s="134"/>
      <c r="DC183" s="139"/>
      <c r="DD183" s="135"/>
      <c r="DE183" s="135"/>
      <c r="DF183" s="132"/>
      <c r="DG183" s="130"/>
      <c r="DH183" s="132"/>
      <c r="DI183" s="130"/>
      <c r="DJ183" s="168"/>
      <c r="DK183" s="10" t="s">
        <v>516</v>
      </c>
      <c r="DL183" s="143"/>
    </row>
    <row r="184" spans="35:116" ht="15.6" x14ac:dyDescent="0.3">
      <c r="AI184" s="206">
        <v>181</v>
      </c>
      <c r="AJ184" s="10" t="s">
        <v>702</v>
      </c>
      <c r="AK184" s="10" t="s">
        <v>700</v>
      </c>
      <c r="AL184" s="113" t="str">
        <f>VLOOKUP(AK184,Other_tabels!$E$5:$G$225,2,FALSE)</f>
        <v>Degas_livestock_manure_conv</v>
      </c>
      <c r="AM184" s="113" t="str">
        <f>VLOOKUP(AK184,Other_tabels!$E$5:$G$225,3,FALSE)</f>
        <v>Field_application</v>
      </c>
      <c r="AN184" s="10">
        <v>39</v>
      </c>
      <c r="AO184" s="10" t="s">
        <v>33</v>
      </c>
      <c r="AQ184" s="10"/>
      <c r="AR184" s="10"/>
      <c r="AS184" s="202"/>
      <c r="AT184" s="10"/>
      <c r="AU184" s="10"/>
      <c r="AX184" s="10"/>
      <c r="AY184" s="10"/>
      <c r="AZ184" s="10"/>
      <c r="BA184" s="10"/>
      <c r="BB184" s="10"/>
      <c r="BC184" s="10"/>
      <c r="BD184" s="10"/>
      <c r="BE184" s="10"/>
      <c r="BF184" s="10"/>
      <c r="BG184" s="10"/>
      <c r="BH184" s="10"/>
      <c r="BI184" s="10"/>
      <c r="BJ184" s="10"/>
      <c r="BK184" s="10"/>
      <c r="BL184" s="10"/>
      <c r="BM184" s="10"/>
      <c r="BN184" s="10"/>
      <c r="BO184" s="10"/>
      <c r="BP184" s="10"/>
      <c r="BQ184" s="89"/>
      <c r="BR184" s="89"/>
      <c r="BS184" s="89"/>
      <c r="BT184" s="89"/>
      <c r="BU184" s="89"/>
      <c r="BV184" s="89"/>
      <c r="BW184" s="29"/>
      <c r="BX184" s="29"/>
      <c r="BY184" s="29"/>
      <c r="BZ184" s="89"/>
      <c r="CA184" s="89"/>
      <c r="CB184" s="89"/>
      <c r="CC184" s="10"/>
      <c r="CD184" s="10"/>
      <c r="CE184" s="10"/>
      <c r="CF184" s="10"/>
      <c r="CG184" s="10"/>
      <c r="CH184" s="10"/>
      <c r="CI184" s="10"/>
      <c r="CJ184" s="10"/>
      <c r="CK184" s="10"/>
      <c r="CL184" s="10"/>
      <c r="CM184" s="10"/>
      <c r="CN184" s="10"/>
      <c r="CO184" s="10"/>
      <c r="CP184" s="10"/>
      <c r="CQ184" s="10"/>
      <c r="CS184" s="179" t="str">
        <f t="shared" si="30"/>
        <v>Separ_degas_thin_frac_pig_deep_lit_conv</v>
      </c>
      <c r="CT184" s="85" t="str">
        <f t="shared" si="31"/>
        <v>Separ_degas_thin_fraction_pig_deep_lit_conv</v>
      </c>
      <c r="CV184" s="130"/>
      <c r="CW184" s="131"/>
      <c r="CX184" s="132"/>
      <c r="CY184" s="130"/>
      <c r="CZ184" s="133"/>
      <c r="DA184" s="132"/>
      <c r="DB184" s="134"/>
      <c r="DC184" s="139"/>
      <c r="DD184" s="135"/>
      <c r="DE184" s="135"/>
      <c r="DF184" s="132"/>
      <c r="DG184" s="130"/>
      <c r="DH184" s="132"/>
      <c r="DI184" s="130"/>
      <c r="DJ184" s="168"/>
      <c r="DK184" s="10"/>
      <c r="DL184" s="143"/>
    </row>
    <row r="185" spans="35:116" ht="15.6" x14ac:dyDescent="0.3">
      <c r="AI185" s="206">
        <v>182</v>
      </c>
      <c r="AJ185" s="10" t="s">
        <v>453</v>
      </c>
      <c r="AK185" s="10"/>
      <c r="AL185" s="113">
        <f>VLOOKUP(AK185,Other_tabels!$E$5:$G$225,2,FALSE)</f>
        <v>0</v>
      </c>
      <c r="AM185" s="113">
        <f>VLOOKUP(AK185,Other_tabels!$E$5:$G$225,3,FALSE)</f>
        <v>0</v>
      </c>
      <c r="AN185" s="10"/>
      <c r="AO185" s="10"/>
      <c r="AQ185" s="10"/>
      <c r="AR185" s="10"/>
      <c r="AS185" s="202"/>
      <c r="AT185" s="10"/>
      <c r="AU185" s="10"/>
      <c r="AX185" s="10"/>
      <c r="AY185" s="10"/>
      <c r="AZ185" s="10"/>
      <c r="BA185" s="10"/>
      <c r="BB185" s="10"/>
      <c r="BC185" s="10"/>
      <c r="BD185" s="10"/>
      <c r="BE185" s="10"/>
      <c r="BF185" s="10"/>
      <c r="BG185" s="10"/>
      <c r="BH185" s="10"/>
      <c r="BI185" s="10"/>
      <c r="BJ185" s="10"/>
      <c r="BK185" s="10"/>
      <c r="BL185" s="10"/>
      <c r="BM185" s="10"/>
      <c r="BN185" s="10"/>
      <c r="BO185" s="10"/>
      <c r="BP185" s="10"/>
      <c r="BQ185" s="89"/>
      <c r="BR185" s="89"/>
      <c r="BS185" s="89"/>
      <c r="BT185" s="89"/>
      <c r="BU185" s="89"/>
      <c r="BV185" s="89"/>
      <c r="BW185" s="29"/>
      <c r="BX185" s="29"/>
      <c r="BY185" s="29"/>
      <c r="BZ185" s="89"/>
      <c r="CA185" s="89"/>
      <c r="CB185" s="89"/>
      <c r="CC185" s="10"/>
      <c r="CD185" s="10"/>
      <c r="CE185" s="10"/>
      <c r="CF185" s="10"/>
      <c r="CG185" s="10"/>
      <c r="CH185" s="10"/>
      <c r="CI185" s="10"/>
      <c r="CJ185" s="10"/>
      <c r="CK185" s="10"/>
      <c r="CL185" s="10"/>
      <c r="CM185" s="10"/>
      <c r="CN185" s="10"/>
      <c r="CO185" s="10"/>
      <c r="CP185" s="10"/>
      <c r="CQ185" s="10"/>
      <c r="CS185" s="179" t="str">
        <f t="shared" si="30"/>
        <v>For_prod_192</v>
      </c>
      <c r="CT185" s="85">
        <f t="shared" si="31"/>
        <v>0</v>
      </c>
      <c r="CV185" s="130"/>
      <c r="CW185" s="131"/>
      <c r="CX185" s="132"/>
      <c r="CY185" s="130"/>
      <c r="CZ185" s="133"/>
      <c r="DA185" s="132"/>
      <c r="DB185" s="134"/>
      <c r="DC185" s="139"/>
      <c r="DD185" s="135"/>
      <c r="DE185" s="135"/>
      <c r="DF185" s="132"/>
      <c r="DG185" s="130"/>
      <c r="DH185" s="132"/>
      <c r="DI185" s="130"/>
      <c r="DJ185" s="168"/>
      <c r="DK185" s="10"/>
      <c r="DL185" s="143"/>
    </row>
    <row r="186" spans="35:116" ht="15.6" x14ac:dyDescent="0.3">
      <c r="AI186" s="206">
        <v>183</v>
      </c>
      <c r="AJ186" s="10" t="s">
        <v>454</v>
      </c>
      <c r="AK186" s="10"/>
      <c r="AL186" s="113">
        <f>VLOOKUP(AK186,Other_tabels!$E$5:$G$225,2,FALSE)</f>
        <v>0</v>
      </c>
      <c r="AM186" s="113">
        <f>VLOOKUP(AK186,Other_tabels!$E$5:$G$225,3,FALSE)</f>
        <v>0</v>
      </c>
      <c r="AN186" s="10"/>
      <c r="AO186" s="10"/>
      <c r="AQ186" s="10"/>
      <c r="AR186" s="10"/>
      <c r="AS186" s="202"/>
      <c r="AT186" s="10"/>
      <c r="AU186" s="10"/>
      <c r="AX186" s="10"/>
      <c r="AY186" s="10"/>
      <c r="AZ186" s="10"/>
      <c r="BA186" s="10"/>
      <c r="BB186" s="10"/>
      <c r="BC186" s="10"/>
      <c r="BD186" s="10"/>
      <c r="BE186" s="10"/>
      <c r="BF186" s="10"/>
      <c r="BG186" s="10"/>
      <c r="BH186" s="10"/>
      <c r="BI186" s="10"/>
      <c r="BJ186" s="10"/>
      <c r="BK186" s="10"/>
      <c r="BL186" s="10"/>
      <c r="BM186" s="10"/>
      <c r="BN186" s="10"/>
      <c r="BO186" s="10"/>
      <c r="BP186" s="10"/>
      <c r="BQ186" s="89"/>
      <c r="BR186" s="89"/>
      <c r="BS186" s="89"/>
      <c r="BT186" s="89"/>
      <c r="BU186" s="89"/>
      <c r="BV186" s="89"/>
      <c r="BW186" s="29"/>
      <c r="BX186" s="29"/>
      <c r="BY186" s="29"/>
      <c r="BZ186" s="89"/>
      <c r="CA186" s="89"/>
      <c r="CB186" s="89"/>
      <c r="CC186" s="10"/>
      <c r="CD186" s="10"/>
      <c r="CE186" s="10"/>
      <c r="CF186" s="10"/>
      <c r="CG186" s="10"/>
      <c r="CH186" s="10"/>
      <c r="CI186" s="10"/>
      <c r="CJ186" s="10"/>
      <c r="CK186" s="10"/>
      <c r="CL186" s="10"/>
      <c r="CM186" s="10"/>
      <c r="CN186" s="10"/>
      <c r="CO186" s="10"/>
      <c r="CP186" s="10"/>
      <c r="CQ186" s="10"/>
      <c r="CS186" s="179" t="str">
        <f t="shared" si="30"/>
        <v>For_prod_193</v>
      </c>
      <c r="CT186" s="85">
        <f t="shared" si="31"/>
        <v>0</v>
      </c>
      <c r="CV186" s="130"/>
      <c r="CW186" s="131"/>
      <c r="CX186" s="132"/>
      <c r="CY186" s="130"/>
      <c r="CZ186" s="133"/>
      <c r="DA186" s="132"/>
      <c r="DB186" s="134"/>
      <c r="DC186" s="139"/>
      <c r="DD186" s="135"/>
      <c r="DE186" s="135"/>
      <c r="DF186" s="132"/>
      <c r="DG186" s="130"/>
      <c r="DH186" s="132"/>
      <c r="DI186" s="130"/>
      <c r="DJ186" s="168"/>
      <c r="DK186" s="10"/>
      <c r="DL186" s="143"/>
    </row>
    <row r="187" spans="35:116" ht="15.6" x14ac:dyDescent="0.3">
      <c r="AI187" s="206">
        <v>184</v>
      </c>
      <c r="AJ187" s="10" t="s">
        <v>455</v>
      </c>
      <c r="AK187" s="10"/>
      <c r="AL187" s="113">
        <f>VLOOKUP(AK187,Other_tabels!$E$5:$G$225,2,FALSE)</f>
        <v>0</v>
      </c>
      <c r="AM187" s="113">
        <f>VLOOKUP(AK187,Other_tabels!$E$5:$G$225,3,FALSE)</f>
        <v>0</v>
      </c>
      <c r="AN187" s="10"/>
      <c r="AO187" s="10"/>
      <c r="AQ187" s="10"/>
      <c r="AR187" s="10"/>
      <c r="AS187" s="202"/>
      <c r="AT187" s="10"/>
      <c r="AU187" s="10"/>
      <c r="AX187" s="10"/>
      <c r="AY187" s="10"/>
      <c r="AZ187" s="10"/>
      <c r="BA187" s="10"/>
      <c r="BB187" s="10"/>
      <c r="BC187" s="10"/>
      <c r="BD187" s="10"/>
      <c r="BE187" s="10"/>
      <c r="BF187" s="10"/>
      <c r="BG187" s="10"/>
      <c r="BH187" s="10"/>
      <c r="BI187" s="10"/>
      <c r="BJ187" s="10"/>
      <c r="BK187" s="10"/>
      <c r="BL187" s="10"/>
      <c r="BM187" s="10"/>
      <c r="BN187" s="10"/>
      <c r="BO187" s="10"/>
      <c r="BP187" s="10"/>
      <c r="BQ187" s="89"/>
      <c r="BR187" s="89"/>
      <c r="BS187" s="89"/>
      <c r="BT187" s="89"/>
      <c r="BU187" s="89"/>
      <c r="BV187" s="89"/>
      <c r="BW187" s="29"/>
      <c r="BX187" s="29"/>
      <c r="BY187" s="29"/>
      <c r="BZ187" s="89"/>
      <c r="CA187" s="89"/>
      <c r="CB187" s="89"/>
      <c r="CC187" s="10"/>
      <c r="CD187" s="10"/>
      <c r="CE187" s="10"/>
      <c r="CF187" s="10"/>
      <c r="CG187" s="10"/>
      <c r="CH187" s="10"/>
      <c r="CI187" s="10"/>
      <c r="CJ187" s="10"/>
      <c r="CK187" s="10"/>
      <c r="CL187" s="10"/>
      <c r="CM187" s="10"/>
      <c r="CN187" s="10"/>
      <c r="CO187" s="10"/>
      <c r="CP187" s="10"/>
      <c r="CQ187" s="10"/>
      <c r="CS187" s="179" t="str">
        <f t="shared" si="30"/>
        <v>For_prod_194</v>
      </c>
      <c r="CT187" s="85">
        <f t="shared" si="31"/>
        <v>0</v>
      </c>
      <c r="CV187" s="130"/>
      <c r="CW187" s="131"/>
      <c r="CX187" s="132"/>
      <c r="CY187" s="130"/>
      <c r="CZ187" s="133"/>
      <c r="DA187" s="132"/>
      <c r="DB187" s="134"/>
      <c r="DC187" s="139"/>
      <c r="DD187" s="135"/>
      <c r="DE187" s="135"/>
      <c r="DF187" s="132"/>
      <c r="DG187" s="130"/>
      <c r="DH187" s="132"/>
      <c r="DI187" s="130"/>
      <c r="DJ187" s="168"/>
      <c r="DK187" s="10"/>
      <c r="DL187" s="143"/>
    </row>
    <row r="188" spans="35:116" ht="15.6" x14ac:dyDescent="0.3">
      <c r="AI188" s="206">
        <v>185</v>
      </c>
      <c r="AJ188" s="10" t="s">
        <v>456</v>
      </c>
      <c r="AK188" s="10"/>
      <c r="AL188" s="113">
        <f>VLOOKUP(AK188,Other_tabels!$E$5:$G$225,2,FALSE)</f>
        <v>0</v>
      </c>
      <c r="AM188" s="113">
        <f>VLOOKUP(AK188,Other_tabels!$E$5:$G$225,3,FALSE)</f>
        <v>0</v>
      </c>
      <c r="AN188" s="10"/>
      <c r="AO188" s="10"/>
      <c r="AQ188" s="10"/>
      <c r="AR188" s="10"/>
      <c r="AS188" s="202"/>
      <c r="AT188" s="10"/>
      <c r="AU188" s="10"/>
      <c r="AX188" s="10"/>
      <c r="AY188" s="10"/>
      <c r="AZ188" s="10"/>
      <c r="BA188" s="10"/>
      <c r="BB188" s="10"/>
      <c r="BC188" s="10"/>
      <c r="BD188" s="10"/>
      <c r="BE188" s="10"/>
      <c r="BF188" s="10"/>
      <c r="BG188" s="10"/>
      <c r="BH188" s="10"/>
      <c r="BI188" s="10"/>
      <c r="BJ188" s="10"/>
      <c r="BK188" s="10"/>
      <c r="BL188" s="10"/>
      <c r="BM188" s="10"/>
      <c r="BN188" s="10"/>
      <c r="BO188" s="10"/>
      <c r="BP188" s="10"/>
      <c r="BQ188" s="89"/>
      <c r="BR188" s="89"/>
      <c r="BS188" s="89"/>
      <c r="BT188" s="89"/>
      <c r="BU188" s="89"/>
      <c r="BV188" s="89"/>
      <c r="BW188" s="29"/>
      <c r="BX188" s="29"/>
      <c r="BY188" s="29"/>
      <c r="BZ188" s="89"/>
      <c r="CA188" s="89"/>
      <c r="CB188" s="89"/>
      <c r="CC188" s="10"/>
      <c r="CD188" s="10"/>
      <c r="CE188" s="10"/>
      <c r="CF188" s="10"/>
      <c r="CG188" s="10"/>
      <c r="CH188" s="10"/>
      <c r="CI188" s="10"/>
      <c r="CJ188" s="10"/>
      <c r="CK188" s="10"/>
      <c r="CL188" s="10"/>
      <c r="CM188" s="10"/>
      <c r="CN188" s="10"/>
      <c r="CO188" s="10"/>
      <c r="CP188" s="10"/>
      <c r="CQ188" s="10"/>
      <c r="CS188" s="179" t="str">
        <f t="shared" si="30"/>
        <v>For_prod_195</v>
      </c>
      <c r="CT188" s="85">
        <f t="shared" si="31"/>
        <v>0</v>
      </c>
      <c r="CV188" s="130"/>
      <c r="CW188" s="131"/>
      <c r="CX188" s="132"/>
      <c r="CY188" s="130"/>
      <c r="CZ188" s="133"/>
      <c r="DA188" s="132"/>
      <c r="DB188" s="134"/>
      <c r="DC188" s="139"/>
      <c r="DD188" s="135"/>
      <c r="DE188" s="135"/>
      <c r="DF188" s="132"/>
      <c r="DG188" s="130"/>
      <c r="DH188" s="132"/>
      <c r="DI188" s="130"/>
      <c r="DJ188" s="168"/>
      <c r="DK188" s="10"/>
      <c r="DL188" s="143"/>
    </row>
    <row r="189" spans="35:116" ht="15.6" x14ac:dyDescent="0.3">
      <c r="AI189" s="206">
        <v>186</v>
      </c>
      <c r="AJ189" s="10" t="s">
        <v>457</v>
      </c>
      <c r="AK189" s="10"/>
      <c r="AL189" s="113">
        <f>VLOOKUP(AK189,Other_tabels!$E$5:$G$225,2,FALSE)</f>
        <v>0</v>
      </c>
      <c r="AM189" s="113">
        <f>VLOOKUP(AK189,Other_tabels!$E$5:$G$225,3,FALSE)</f>
        <v>0</v>
      </c>
      <c r="AN189" s="10"/>
      <c r="AO189" s="10"/>
      <c r="AQ189" s="10"/>
      <c r="AR189" s="10"/>
      <c r="AS189" s="202"/>
      <c r="AT189" s="10"/>
      <c r="AU189" s="10"/>
      <c r="AX189" s="10"/>
      <c r="AY189" s="10"/>
      <c r="AZ189" s="10"/>
      <c r="BA189" s="10"/>
      <c r="BB189" s="10"/>
      <c r="BC189" s="10"/>
      <c r="BD189" s="10"/>
      <c r="BE189" s="10"/>
      <c r="BF189" s="10"/>
      <c r="BG189" s="10"/>
      <c r="BH189" s="10"/>
      <c r="BI189" s="10"/>
      <c r="BJ189" s="10"/>
      <c r="BK189" s="10"/>
      <c r="BL189" s="10"/>
      <c r="BM189" s="10"/>
      <c r="BN189" s="10"/>
      <c r="BO189" s="10"/>
      <c r="BP189" s="10"/>
      <c r="BQ189" s="89"/>
      <c r="BR189" s="89"/>
      <c r="BS189" s="89"/>
      <c r="BT189" s="89"/>
      <c r="BU189" s="89"/>
      <c r="BV189" s="89"/>
      <c r="BW189" s="29"/>
      <c r="BX189" s="29"/>
      <c r="BY189" s="29"/>
      <c r="BZ189" s="89"/>
      <c r="CA189" s="89"/>
      <c r="CB189" s="89"/>
      <c r="CC189" s="10"/>
      <c r="CD189" s="10"/>
      <c r="CE189" s="10"/>
      <c r="CF189" s="10"/>
      <c r="CG189" s="10"/>
      <c r="CH189" s="10"/>
      <c r="CI189" s="10"/>
      <c r="CJ189" s="10"/>
      <c r="CK189" s="10"/>
      <c r="CL189" s="10"/>
      <c r="CM189" s="10"/>
      <c r="CN189" s="10"/>
      <c r="CO189" s="10"/>
      <c r="CP189" s="10"/>
      <c r="CQ189" s="10"/>
      <c r="CS189" s="179" t="str">
        <f t="shared" si="30"/>
        <v>For_prod_196</v>
      </c>
      <c r="CT189" s="85">
        <f t="shared" si="31"/>
        <v>0</v>
      </c>
      <c r="CV189" s="130"/>
      <c r="CW189" s="131"/>
      <c r="CX189" s="132"/>
      <c r="CY189" s="130"/>
      <c r="CZ189" s="133"/>
      <c r="DA189" s="132"/>
      <c r="DB189" s="134"/>
      <c r="DC189" s="139"/>
      <c r="DD189" s="135"/>
      <c r="DE189" s="135"/>
      <c r="DF189" s="132"/>
      <c r="DG189" s="130"/>
      <c r="DH189" s="132"/>
      <c r="DI189" s="130"/>
      <c r="DJ189" s="168"/>
      <c r="DK189" s="10"/>
      <c r="DL189" s="143"/>
    </row>
    <row r="190" spans="35:116" ht="15.6" x14ac:dyDescent="0.3">
      <c r="AI190" s="206">
        <v>187</v>
      </c>
      <c r="AJ190" s="10" t="s">
        <v>458</v>
      </c>
      <c r="AK190" s="10"/>
      <c r="AL190" s="113">
        <f>VLOOKUP(AK190,Other_tabels!$E$5:$G$225,2,FALSE)</f>
        <v>0</v>
      </c>
      <c r="AM190" s="113">
        <f>VLOOKUP(AK190,Other_tabels!$E$5:$G$225,3,FALSE)</f>
        <v>0</v>
      </c>
      <c r="AN190" s="10"/>
      <c r="AO190" s="10"/>
      <c r="AQ190" s="10"/>
      <c r="AR190" s="10"/>
      <c r="AS190" s="202"/>
      <c r="AT190" s="10"/>
      <c r="AU190" s="10"/>
      <c r="AX190" s="10"/>
      <c r="AY190" s="10"/>
      <c r="AZ190" s="10"/>
      <c r="BA190" s="10"/>
      <c r="BB190" s="10"/>
      <c r="BC190" s="10"/>
      <c r="BD190" s="10"/>
      <c r="BE190" s="10"/>
      <c r="BF190" s="10"/>
      <c r="BG190" s="10"/>
      <c r="BH190" s="10"/>
      <c r="BI190" s="10"/>
      <c r="BJ190" s="10"/>
      <c r="BK190" s="10"/>
      <c r="BL190" s="10"/>
      <c r="BM190" s="10"/>
      <c r="BN190" s="10"/>
      <c r="BO190" s="10"/>
      <c r="BP190" s="10"/>
      <c r="BQ190" s="89"/>
      <c r="BR190" s="89"/>
      <c r="BS190" s="89"/>
      <c r="BT190" s="89"/>
      <c r="BU190" s="89"/>
      <c r="BV190" s="89"/>
      <c r="BW190" s="29"/>
      <c r="BX190" s="29"/>
      <c r="BY190" s="29"/>
      <c r="BZ190" s="89"/>
      <c r="CA190" s="89"/>
      <c r="CB190" s="89"/>
      <c r="CC190" s="10"/>
      <c r="CD190" s="10"/>
      <c r="CE190" s="10"/>
      <c r="CF190" s="10"/>
      <c r="CG190" s="10"/>
      <c r="CH190" s="10"/>
      <c r="CI190" s="10"/>
      <c r="CJ190" s="10"/>
      <c r="CK190" s="10"/>
      <c r="CL190" s="10"/>
      <c r="CM190" s="10"/>
      <c r="CN190" s="10"/>
      <c r="CO190" s="10"/>
      <c r="CP190" s="10"/>
      <c r="CQ190" s="10"/>
      <c r="CS190" s="179" t="str">
        <f t="shared" si="30"/>
        <v>For_prod_197</v>
      </c>
      <c r="CT190" s="85">
        <f t="shared" si="31"/>
        <v>0</v>
      </c>
      <c r="CV190" s="130"/>
      <c r="CW190" s="131"/>
      <c r="CX190" s="132"/>
      <c r="CY190" s="130"/>
      <c r="CZ190" s="133"/>
      <c r="DA190" s="132"/>
      <c r="DB190" s="134"/>
      <c r="DC190" s="139"/>
      <c r="DD190" s="135"/>
      <c r="DE190" s="135"/>
      <c r="DF190" s="132"/>
      <c r="DG190" s="130"/>
      <c r="DH190" s="132"/>
      <c r="DI190" s="130"/>
      <c r="DJ190" s="168"/>
      <c r="DK190" s="10"/>
      <c r="DL190" s="143"/>
    </row>
    <row r="191" spans="35:116" ht="15.6" x14ac:dyDescent="0.3">
      <c r="AI191" s="206">
        <v>188</v>
      </c>
      <c r="AJ191" s="10" t="s">
        <v>459</v>
      </c>
      <c r="AK191" s="10"/>
      <c r="AL191" s="113">
        <f>VLOOKUP(AK191,Other_tabels!$E$5:$G$225,2,FALSE)</f>
        <v>0</v>
      </c>
      <c r="AM191" s="113">
        <f>VLOOKUP(AK191,Other_tabels!$E$5:$G$225,3,FALSE)</f>
        <v>0</v>
      </c>
      <c r="AN191" s="10"/>
      <c r="AO191" s="10"/>
      <c r="AQ191" s="10"/>
      <c r="AR191" s="10"/>
      <c r="AS191" s="202"/>
      <c r="AT191" s="10"/>
      <c r="AU191" s="10"/>
      <c r="AX191" s="10"/>
      <c r="AY191" s="10"/>
      <c r="AZ191" s="10"/>
      <c r="BA191" s="10"/>
      <c r="BB191" s="10"/>
      <c r="BC191" s="10"/>
      <c r="BD191" s="10"/>
      <c r="BE191" s="10"/>
      <c r="BF191" s="10"/>
      <c r="BG191" s="10"/>
      <c r="BH191" s="10"/>
      <c r="BI191" s="10"/>
      <c r="BJ191" s="10"/>
      <c r="BK191" s="10"/>
      <c r="BL191" s="10"/>
      <c r="BM191" s="10"/>
      <c r="BN191" s="10"/>
      <c r="BO191" s="10"/>
      <c r="BP191" s="10"/>
      <c r="BQ191" s="89"/>
      <c r="BR191" s="89"/>
      <c r="BS191" s="89"/>
      <c r="BT191" s="89"/>
      <c r="BU191" s="89"/>
      <c r="BV191" s="89"/>
      <c r="BW191" s="29"/>
      <c r="BX191" s="29"/>
      <c r="BY191" s="29"/>
      <c r="BZ191" s="89"/>
      <c r="CA191" s="89"/>
      <c r="CB191" s="89"/>
      <c r="CC191" s="10"/>
      <c r="CD191" s="10"/>
      <c r="CE191" s="10"/>
      <c r="CF191" s="10"/>
      <c r="CG191" s="10"/>
      <c r="CH191" s="10"/>
      <c r="CI191" s="10"/>
      <c r="CJ191" s="10"/>
      <c r="CK191" s="10"/>
      <c r="CL191" s="10"/>
      <c r="CM191" s="10"/>
      <c r="CN191" s="10"/>
      <c r="CO191" s="10"/>
      <c r="CP191" s="10"/>
      <c r="CQ191" s="10"/>
      <c r="CS191" s="179" t="str">
        <f t="shared" si="30"/>
        <v>For_prod_198</v>
      </c>
      <c r="CT191" s="85">
        <f t="shared" si="31"/>
        <v>0</v>
      </c>
      <c r="CV191" s="130"/>
      <c r="CW191" s="131"/>
      <c r="CX191" s="132"/>
      <c r="CY191" s="130"/>
      <c r="CZ191" s="133"/>
      <c r="DA191" s="132"/>
      <c r="DB191" s="134"/>
      <c r="DC191" s="139"/>
      <c r="DD191" s="135"/>
      <c r="DE191" s="135"/>
      <c r="DF191" s="132"/>
      <c r="DG191" s="130"/>
      <c r="DH191" s="132"/>
      <c r="DI191" s="130"/>
      <c r="DJ191" s="168"/>
      <c r="DK191" s="10"/>
      <c r="DL191" s="143"/>
    </row>
    <row r="192" spans="35:116" ht="15.6" x14ac:dyDescent="0.3">
      <c r="AI192" s="206">
        <v>189</v>
      </c>
      <c r="AJ192" s="10" t="s">
        <v>460</v>
      </c>
      <c r="AK192" s="10"/>
      <c r="AL192" s="113">
        <f>VLOOKUP(AK192,Other_tabels!$E$5:$G$225,2,FALSE)</f>
        <v>0</v>
      </c>
      <c r="AM192" s="113">
        <f>VLOOKUP(AK192,Other_tabels!$E$5:$G$225,3,FALSE)</f>
        <v>0</v>
      </c>
      <c r="AN192" s="10"/>
      <c r="AO192" s="10"/>
      <c r="AQ192" s="10"/>
      <c r="AR192" s="10"/>
      <c r="AS192" s="202"/>
      <c r="AT192" s="10"/>
      <c r="AU192" s="10"/>
      <c r="AX192" s="10"/>
      <c r="AY192" s="10"/>
      <c r="AZ192" s="10"/>
      <c r="BA192" s="10"/>
      <c r="BB192" s="10"/>
      <c r="BC192" s="10"/>
      <c r="BD192" s="10"/>
      <c r="BE192" s="10"/>
      <c r="BF192" s="10"/>
      <c r="BG192" s="10"/>
      <c r="BH192" s="10"/>
      <c r="BI192" s="10"/>
      <c r="BJ192" s="10"/>
      <c r="BK192" s="10"/>
      <c r="BL192" s="10"/>
      <c r="BM192" s="10"/>
      <c r="BN192" s="10"/>
      <c r="BO192" s="10"/>
      <c r="BP192" s="10"/>
      <c r="BQ192" s="89"/>
      <c r="BR192" s="89"/>
      <c r="BS192" s="89"/>
      <c r="BT192" s="89"/>
      <c r="BU192" s="89"/>
      <c r="BV192" s="89"/>
      <c r="BW192" s="29"/>
      <c r="BX192" s="29"/>
      <c r="BY192" s="29"/>
      <c r="BZ192" s="89"/>
      <c r="CA192" s="89"/>
      <c r="CB192" s="89"/>
      <c r="CC192" s="10"/>
      <c r="CD192" s="10"/>
      <c r="CE192" s="10"/>
      <c r="CF192" s="10"/>
      <c r="CG192" s="10"/>
      <c r="CH192" s="10"/>
      <c r="CI192" s="10"/>
      <c r="CJ192" s="10"/>
      <c r="CK192" s="10"/>
      <c r="CL192" s="10"/>
      <c r="CM192" s="10"/>
      <c r="CN192" s="10"/>
      <c r="CO192" s="10"/>
      <c r="CP192" s="10"/>
      <c r="CQ192" s="10"/>
      <c r="CS192" s="179" t="str">
        <f t="shared" si="30"/>
        <v>For_prod_199</v>
      </c>
      <c r="CT192" s="85">
        <f t="shared" si="31"/>
        <v>0</v>
      </c>
      <c r="CV192" s="130"/>
      <c r="CW192" s="131"/>
      <c r="CX192" s="132"/>
      <c r="CY192" s="130"/>
      <c r="CZ192" s="133"/>
      <c r="DA192" s="132"/>
      <c r="DB192" s="134"/>
      <c r="DC192" s="139"/>
      <c r="DD192" s="135"/>
      <c r="DE192" s="135"/>
      <c r="DF192" s="132"/>
      <c r="DG192" s="130"/>
      <c r="DH192" s="132"/>
      <c r="DI192" s="130"/>
      <c r="DJ192" s="168"/>
      <c r="DK192" s="10"/>
      <c r="DL192" s="143"/>
    </row>
    <row r="193" spans="35:116" ht="15.6" x14ac:dyDescent="0.3">
      <c r="AI193" s="206">
        <v>190</v>
      </c>
      <c r="AJ193" s="10" t="s">
        <v>461</v>
      </c>
      <c r="AK193" s="10"/>
      <c r="AL193" s="113">
        <f>VLOOKUP(AK193,Other_tabels!$E$5:$G$225,2,FALSE)</f>
        <v>0</v>
      </c>
      <c r="AM193" s="113">
        <f>VLOOKUP(AK193,Other_tabels!$E$5:$G$225,3,FALSE)</f>
        <v>0</v>
      </c>
      <c r="AN193" s="10"/>
      <c r="AO193" s="10"/>
      <c r="AQ193" s="10"/>
      <c r="AR193" s="10"/>
      <c r="AS193" s="202"/>
      <c r="AT193" s="10"/>
      <c r="AU193" s="10"/>
      <c r="AX193" s="10"/>
      <c r="AY193" s="10"/>
      <c r="AZ193" s="10"/>
      <c r="BA193" s="10"/>
      <c r="BB193" s="10"/>
      <c r="BC193" s="10"/>
      <c r="BD193" s="10"/>
      <c r="BE193" s="10"/>
      <c r="BF193" s="10"/>
      <c r="BG193" s="10"/>
      <c r="BH193" s="10"/>
      <c r="BI193" s="10"/>
      <c r="BJ193" s="10"/>
      <c r="BK193" s="10"/>
      <c r="BL193" s="10"/>
      <c r="BM193" s="10"/>
      <c r="BN193" s="10"/>
      <c r="BO193" s="10"/>
      <c r="BP193" s="10"/>
      <c r="BQ193" s="89"/>
      <c r="BR193" s="89"/>
      <c r="BS193" s="89"/>
      <c r="BT193" s="89"/>
      <c r="BU193" s="89"/>
      <c r="BV193" s="89"/>
      <c r="BW193" s="29"/>
      <c r="BX193" s="29"/>
      <c r="BY193" s="29"/>
      <c r="BZ193" s="89"/>
      <c r="CA193" s="89"/>
      <c r="CB193" s="89"/>
      <c r="CC193" s="10"/>
      <c r="CD193" s="10"/>
      <c r="CE193" s="10"/>
      <c r="CF193" s="10"/>
      <c r="CG193" s="10"/>
      <c r="CH193" s="10"/>
      <c r="CI193" s="10"/>
      <c r="CJ193" s="10"/>
      <c r="CK193" s="10"/>
      <c r="CL193" s="10"/>
      <c r="CM193" s="10"/>
      <c r="CN193" s="10"/>
      <c r="CO193" s="10"/>
      <c r="CP193" s="10"/>
      <c r="CQ193" s="10"/>
      <c r="CS193" s="179" t="str">
        <f t="shared" si="30"/>
        <v>For_prod_200</v>
      </c>
      <c r="CT193" s="85">
        <f t="shared" si="31"/>
        <v>0</v>
      </c>
      <c r="CV193" s="130"/>
      <c r="CW193" s="131"/>
      <c r="CX193" s="132"/>
      <c r="CY193" s="130"/>
      <c r="CZ193" s="133"/>
      <c r="DA193" s="132"/>
      <c r="DB193" s="134"/>
      <c r="DC193" s="139"/>
      <c r="DD193" s="135"/>
      <c r="DE193" s="135"/>
      <c r="DF193" s="132"/>
      <c r="DG193" s="130"/>
      <c r="DH193" s="132"/>
      <c r="DI193" s="130"/>
      <c r="DJ193" s="168"/>
      <c r="DK193" s="10"/>
      <c r="DL193" s="143"/>
    </row>
    <row r="194" spans="35:116" ht="15.6" x14ac:dyDescent="0.3">
      <c r="AI194" s="206">
        <v>191</v>
      </c>
      <c r="AJ194" s="10" t="s">
        <v>462</v>
      </c>
      <c r="AK194" s="10"/>
      <c r="AL194" s="113">
        <f>VLOOKUP(AK194,Other_tabels!$E$5:$G$225,2,FALSE)</f>
        <v>0</v>
      </c>
      <c r="AM194" s="113">
        <f>VLOOKUP(AK194,Other_tabels!$E$5:$G$225,3,FALSE)</f>
        <v>0</v>
      </c>
      <c r="AN194" s="10"/>
      <c r="AO194" s="10"/>
      <c r="AQ194" s="10"/>
      <c r="AR194" s="10"/>
      <c r="AS194" s="202"/>
      <c r="AT194" s="10"/>
      <c r="AU194" s="10"/>
      <c r="AX194" s="10"/>
      <c r="AY194" s="10"/>
      <c r="AZ194" s="10"/>
      <c r="BA194" s="10"/>
      <c r="BB194" s="10"/>
      <c r="BC194" s="10"/>
      <c r="BD194" s="10"/>
      <c r="BE194" s="10"/>
      <c r="BF194" s="10"/>
      <c r="BG194" s="10"/>
      <c r="BH194" s="10"/>
      <c r="BI194" s="10"/>
      <c r="BJ194" s="10"/>
      <c r="BK194" s="10"/>
      <c r="BL194" s="10"/>
      <c r="BM194" s="10"/>
      <c r="BN194" s="10"/>
      <c r="BO194" s="10"/>
      <c r="BP194" s="10"/>
      <c r="BQ194" s="89"/>
      <c r="BR194" s="89"/>
      <c r="BS194" s="89"/>
      <c r="BT194" s="89"/>
      <c r="BU194" s="89"/>
      <c r="BV194" s="89"/>
      <c r="BW194" s="29"/>
      <c r="BX194" s="29"/>
      <c r="BY194" s="29"/>
      <c r="BZ194" s="89"/>
      <c r="CA194" s="89"/>
      <c r="CB194" s="89"/>
      <c r="CC194" s="10"/>
      <c r="CD194" s="10"/>
      <c r="CE194" s="10"/>
      <c r="CF194" s="10"/>
      <c r="CG194" s="10"/>
      <c r="CH194" s="10"/>
      <c r="CI194" s="10"/>
      <c r="CJ194" s="10"/>
      <c r="CK194" s="10"/>
      <c r="CL194" s="10"/>
      <c r="CM194" s="10"/>
      <c r="CN194" s="10"/>
      <c r="CO194" s="10"/>
      <c r="CP194" s="10"/>
      <c r="CQ194" s="10"/>
      <c r="CS194" s="179" t="str">
        <f t="shared" si="30"/>
        <v>For_prod_201</v>
      </c>
      <c r="CT194" s="85">
        <f t="shared" si="31"/>
        <v>0</v>
      </c>
      <c r="CV194" s="130"/>
      <c r="CW194" s="131"/>
      <c r="CX194" s="132"/>
      <c r="CY194" s="130"/>
      <c r="CZ194" s="133"/>
      <c r="DA194" s="132"/>
      <c r="DB194" s="134"/>
      <c r="DC194" s="139"/>
      <c r="DD194" s="135"/>
      <c r="DE194" s="135"/>
      <c r="DF194" s="132"/>
      <c r="DG194" s="130"/>
      <c r="DH194" s="132"/>
      <c r="DI194" s="130"/>
      <c r="DJ194" s="168"/>
      <c r="DK194" s="10"/>
      <c r="DL194" s="143"/>
    </row>
    <row r="195" spans="35:116" ht="15.6" x14ac:dyDescent="0.3">
      <c r="AI195" s="206">
        <v>192</v>
      </c>
      <c r="AJ195" s="10" t="s">
        <v>463</v>
      </c>
      <c r="AK195" s="10"/>
      <c r="AL195" s="113">
        <f>VLOOKUP(AK195,Other_tabels!$E$5:$G$225,2,FALSE)</f>
        <v>0</v>
      </c>
      <c r="AM195" s="113">
        <f>VLOOKUP(AK195,Other_tabels!$E$5:$G$225,3,FALSE)</f>
        <v>0</v>
      </c>
      <c r="AN195" s="10"/>
      <c r="AO195" s="10"/>
      <c r="AQ195" s="10"/>
      <c r="AR195" s="10"/>
      <c r="AS195" s="202"/>
      <c r="AT195" s="10"/>
      <c r="AU195" s="10"/>
      <c r="AX195" s="10"/>
      <c r="AY195" s="10"/>
      <c r="AZ195" s="10"/>
      <c r="BA195" s="10"/>
      <c r="BB195" s="10"/>
      <c r="BC195" s="10"/>
      <c r="BD195" s="10"/>
      <c r="BE195" s="10"/>
      <c r="BF195" s="10"/>
      <c r="BG195" s="10"/>
      <c r="BH195" s="10"/>
      <c r="BI195" s="10"/>
      <c r="BJ195" s="10"/>
      <c r="BK195" s="10"/>
      <c r="BL195" s="10"/>
      <c r="BM195" s="10"/>
      <c r="BN195" s="10"/>
      <c r="BO195" s="10"/>
      <c r="BP195" s="10"/>
      <c r="BQ195" s="89"/>
      <c r="BR195" s="89"/>
      <c r="BS195" s="89"/>
      <c r="BT195" s="89"/>
      <c r="BU195" s="89"/>
      <c r="BV195" s="89"/>
      <c r="BW195" s="29"/>
      <c r="BX195" s="29"/>
      <c r="BY195" s="29"/>
      <c r="BZ195" s="89"/>
      <c r="CA195" s="89"/>
      <c r="CB195" s="89"/>
      <c r="CC195" s="10"/>
      <c r="CD195" s="10"/>
      <c r="CE195" s="10"/>
      <c r="CF195" s="10"/>
      <c r="CG195" s="10"/>
      <c r="CH195" s="10"/>
      <c r="CI195" s="10"/>
      <c r="CJ195" s="10"/>
      <c r="CK195" s="10"/>
      <c r="CL195" s="10"/>
      <c r="CM195" s="10"/>
      <c r="CN195" s="10"/>
      <c r="CO195" s="10"/>
      <c r="CP195" s="10"/>
      <c r="CQ195" s="10"/>
      <c r="CS195" s="179" t="str">
        <f t="shared" si="30"/>
        <v>For_prod_202</v>
      </c>
      <c r="CT195" s="85">
        <f t="shared" si="31"/>
        <v>0</v>
      </c>
      <c r="CV195" s="130"/>
      <c r="CW195" s="131"/>
      <c r="CX195" s="132"/>
      <c r="CY195" s="130"/>
      <c r="CZ195" s="133"/>
      <c r="DA195" s="132"/>
      <c r="DB195" s="134"/>
      <c r="DC195" s="139"/>
      <c r="DD195" s="135"/>
      <c r="DE195" s="135"/>
      <c r="DF195" s="132"/>
      <c r="DG195" s="130"/>
      <c r="DH195" s="132"/>
      <c r="DI195" s="130"/>
      <c r="DJ195" s="168"/>
      <c r="DK195" s="10"/>
      <c r="DL195" s="143"/>
    </row>
    <row r="196" spans="35:116" ht="15.6" x14ac:dyDescent="0.3">
      <c r="AI196" s="206">
        <v>193</v>
      </c>
      <c r="AJ196" s="10" t="s">
        <v>464</v>
      </c>
      <c r="AK196" s="10"/>
      <c r="AL196" s="113">
        <f>VLOOKUP(AK196,Other_tabels!$E$5:$G$225,2,FALSE)</f>
        <v>0</v>
      </c>
      <c r="AM196" s="113">
        <f>VLOOKUP(AK196,Other_tabels!$E$5:$G$225,3,FALSE)</f>
        <v>0</v>
      </c>
      <c r="AN196" s="10"/>
      <c r="AO196" s="10"/>
      <c r="AQ196" s="10"/>
      <c r="AR196" s="10"/>
      <c r="AS196" s="202"/>
      <c r="AT196" s="10"/>
      <c r="AU196" s="10"/>
      <c r="AX196" s="10"/>
      <c r="AY196" s="10"/>
      <c r="AZ196" s="10"/>
      <c r="BA196" s="10"/>
      <c r="BB196" s="10"/>
      <c r="BC196" s="10"/>
      <c r="BD196" s="10"/>
      <c r="BE196" s="10"/>
      <c r="BF196" s="10"/>
      <c r="BG196" s="10"/>
      <c r="BH196" s="10"/>
      <c r="BI196" s="10"/>
      <c r="BJ196" s="10"/>
      <c r="BK196" s="10"/>
      <c r="BL196" s="10"/>
      <c r="BM196" s="10"/>
      <c r="BN196" s="10"/>
      <c r="BO196" s="10"/>
      <c r="BP196" s="10"/>
      <c r="BQ196" s="89"/>
      <c r="BR196" s="89"/>
      <c r="BS196" s="89"/>
      <c r="BT196" s="89"/>
      <c r="BU196" s="89"/>
      <c r="BV196" s="89"/>
      <c r="BW196" s="29"/>
      <c r="BX196" s="29"/>
      <c r="BY196" s="29"/>
      <c r="BZ196" s="89"/>
      <c r="CA196" s="89"/>
      <c r="CB196" s="89"/>
      <c r="CC196" s="10"/>
      <c r="CD196" s="10"/>
      <c r="CE196" s="10"/>
      <c r="CF196" s="10"/>
      <c r="CG196" s="10"/>
      <c r="CH196" s="10"/>
      <c r="CI196" s="10"/>
      <c r="CJ196" s="10"/>
      <c r="CK196" s="10"/>
      <c r="CL196" s="10"/>
      <c r="CM196" s="10"/>
      <c r="CN196" s="10"/>
      <c r="CO196" s="10"/>
      <c r="CP196" s="10"/>
      <c r="CQ196" s="10"/>
      <c r="CS196" s="179" t="str">
        <f t="shared" si="30"/>
        <v>For_prod_203</v>
      </c>
      <c r="CT196" s="85">
        <f t="shared" si="31"/>
        <v>0</v>
      </c>
      <c r="CV196" s="130"/>
      <c r="CW196" s="131"/>
      <c r="CX196" s="132"/>
      <c r="CY196" s="130"/>
      <c r="CZ196" s="133"/>
      <c r="DA196" s="132"/>
      <c r="DB196" s="134"/>
      <c r="DC196" s="139"/>
      <c r="DD196" s="135"/>
      <c r="DE196" s="135"/>
      <c r="DF196" s="132"/>
      <c r="DG196" s="130"/>
      <c r="DH196" s="132"/>
      <c r="DI196" s="130"/>
      <c r="DJ196" s="168"/>
      <c r="DK196" s="10"/>
      <c r="DL196" s="143"/>
    </row>
    <row r="197" spans="35:116" ht="15.6" x14ac:dyDescent="0.3">
      <c r="AI197" s="206">
        <v>194</v>
      </c>
      <c r="AJ197" s="10" t="s">
        <v>465</v>
      </c>
      <c r="AK197" s="10"/>
      <c r="AL197" s="113">
        <f>VLOOKUP(AK197,Other_tabels!$E$5:$G$225,2,FALSE)</f>
        <v>0</v>
      </c>
      <c r="AM197" s="113">
        <f>VLOOKUP(AK197,Other_tabels!$E$5:$G$225,3,FALSE)</f>
        <v>0</v>
      </c>
      <c r="AN197" s="10"/>
      <c r="AO197" s="10"/>
      <c r="AQ197" s="10"/>
      <c r="AR197" s="10"/>
      <c r="AS197" s="202"/>
      <c r="AT197" s="10"/>
      <c r="AU197" s="10"/>
      <c r="AX197" s="10"/>
      <c r="AY197" s="10"/>
      <c r="AZ197" s="10"/>
      <c r="BA197" s="10"/>
      <c r="BB197" s="10"/>
      <c r="BC197" s="10"/>
      <c r="BD197" s="10"/>
      <c r="BE197" s="10"/>
      <c r="BF197" s="10"/>
      <c r="BG197" s="10"/>
      <c r="BH197" s="10"/>
      <c r="BI197" s="10"/>
      <c r="BJ197" s="10"/>
      <c r="BK197" s="10"/>
      <c r="BL197" s="10"/>
      <c r="BM197" s="10"/>
      <c r="BN197" s="10"/>
      <c r="BO197" s="10"/>
      <c r="BP197" s="10"/>
      <c r="BQ197" s="89"/>
      <c r="BR197" s="89"/>
      <c r="BS197" s="89"/>
      <c r="BT197" s="89"/>
      <c r="BU197" s="89"/>
      <c r="BV197" s="89"/>
      <c r="BW197" s="29"/>
      <c r="BX197" s="29"/>
      <c r="BY197" s="29"/>
      <c r="BZ197" s="89"/>
      <c r="CA197" s="89"/>
      <c r="CB197" s="89"/>
      <c r="CC197" s="10"/>
      <c r="CD197" s="10"/>
      <c r="CE197" s="10"/>
      <c r="CF197" s="10"/>
      <c r="CG197" s="10"/>
      <c r="CH197" s="10"/>
      <c r="CI197" s="10"/>
      <c r="CJ197" s="10"/>
      <c r="CK197" s="10"/>
      <c r="CL197" s="10"/>
      <c r="CM197" s="10"/>
      <c r="CN197" s="10"/>
      <c r="CO197" s="10"/>
      <c r="CP197" s="10"/>
      <c r="CQ197" s="10"/>
      <c r="CS197" s="179" t="str">
        <f t="shared" si="30"/>
        <v>For_prod_204</v>
      </c>
      <c r="CT197" s="85">
        <f t="shared" si="31"/>
        <v>0</v>
      </c>
      <c r="CV197" s="130"/>
      <c r="CW197" s="131"/>
      <c r="CX197" s="132"/>
      <c r="CY197" s="130"/>
      <c r="CZ197" s="133"/>
      <c r="DA197" s="132"/>
      <c r="DB197" s="134"/>
      <c r="DC197" s="139"/>
      <c r="DD197" s="135"/>
      <c r="DE197" s="135"/>
      <c r="DF197" s="132"/>
      <c r="DG197" s="130"/>
      <c r="DH197" s="132"/>
      <c r="DI197" s="130"/>
      <c r="DJ197" s="168"/>
      <c r="DK197" s="10"/>
      <c r="DL197" s="143"/>
    </row>
    <row r="198" spans="35:116" ht="15.6" x14ac:dyDescent="0.3">
      <c r="AI198" s="206">
        <v>195</v>
      </c>
      <c r="AJ198" s="10" t="s">
        <v>466</v>
      </c>
      <c r="AK198" s="10"/>
      <c r="AL198" s="113">
        <f>VLOOKUP(AK198,Other_tabels!$E$5:$G$225,2,FALSE)</f>
        <v>0</v>
      </c>
      <c r="AM198" s="113">
        <f>VLOOKUP(AK198,Other_tabels!$E$5:$G$225,3,FALSE)</f>
        <v>0</v>
      </c>
      <c r="AN198" s="10"/>
      <c r="AO198" s="10"/>
      <c r="AQ198" s="10"/>
      <c r="AR198" s="10"/>
      <c r="AS198" s="202"/>
      <c r="AT198" s="10"/>
      <c r="AU198" s="10"/>
      <c r="AX198" s="10"/>
      <c r="AY198" s="10"/>
      <c r="AZ198" s="10"/>
      <c r="BA198" s="10"/>
      <c r="BB198" s="10"/>
      <c r="BC198" s="10"/>
      <c r="BD198" s="10"/>
      <c r="BE198" s="10"/>
      <c r="BF198" s="10"/>
      <c r="BG198" s="10"/>
      <c r="BH198" s="10"/>
      <c r="BI198" s="10"/>
      <c r="BJ198" s="10"/>
      <c r="BK198" s="10"/>
      <c r="BL198" s="10"/>
      <c r="BM198" s="10"/>
      <c r="BN198" s="10"/>
      <c r="BO198" s="10"/>
      <c r="BP198" s="10"/>
      <c r="BQ198" s="89"/>
      <c r="BR198" s="89"/>
      <c r="BS198" s="89"/>
      <c r="BT198" s="89"/>
      <c r="BU198" s="89"/>
      <c r="BV198" s="89"/>
      <c r="BW198" s="29"/>
      <c r="BX198" s="29"/>
      <c r="BY198" s="29"/>
      <c r="BZ198" s="89"/>
      <c r="CA198" s="89"/>
      <c r="CB198" s="89"/>
      <c r="CC198" s="10"/>
      <c r="CD198" s="10"/>
      <c r="CE198" s="10"/>
      <c r="CF198" s="10"/>
      <c r="CG198" s="10"/>
      <c r="CH198" s="10"/>
      <c r="CI198" s="10"/>
      <c r="CJ198" s="10"/>
      <c r="CK198" s="10"/>
      <c r="CL198" s="10"/>
      <c r="CM198" s="10"/>
      <c r="CN198" s="10"/>
      <c r="CO198" s="10"/>
      <c r="CP198" s="10"/>
      <c r="CQ198" s="10"/>
      <c r="CS198" s="179" t="str">
        <f t="shared" si="30"/>
        <v>For_prod_205</v>
      </c>
      <c r="CT198" s="85">
        <f t="shared" si="31"/>
        <v>0</v>
      </c>
      <c r="CV198" s="130"/>
      <c r="CW198" s="131"/>
      <c r="CX198" s="132"/>
      <c r="CY198" s="130"/>
      <c r="CZ198" s="133"/>
      <c r="DA198" s="132"/>
      <c r="DB198" s="134"/>
      <c r="DC198" s="139"/>
      <c r="DD198" s="135"/>
      <c r="DE198" s="135"/>
      <c r="DF198" s="132"/>
      <c r="DG198" s="130"/>
      <c r="DH198" s="132"/>
      <c r="DI198" s="130"/>
      <c r="DJ198" s="168"/>
      <c r="DK198" s="10"/>
      <c r="DL198" s="143"/>
    </row>
    <row r="199" spans="35:116" ht="15.6" x14ac:dyDescent="0.3">
      <c r="AI199" s="206">
        <v>196</v>
      </c>
      <c r="AJ199" s="10" t="s">
        <v>467</v>
      </c>
      <c r="AK199" s="10"/>
      <c r="AL199" s="113">
        <f>VLOOKUP(AK199,Other_tabels!$E$5:$G$225,2,FALSE)</f>
        <v>0</v>
      </c>
      <c r="AM199" s="113">
        <f>VLOOKUP(AK199,Other_tabels!$E$5:$G$225,3,FALSE)</f>
        <v>0</v>
      </c>
      <c r="AN199" s="10"/>
      <c r="AO199" s="10"/>
      <c r="AQ199" s="10"/>
      <c r="AR199" s="10"/>
      <c r="AS199" s="202"/>
      <c r="AT199" s="10"/>
      <c r="AU199" s="10"/>
      <c r="AX199" s="10"/>
      <c r="AY199" s="10"/>
      <c r="AZ199" s="10"/>
      <c r="BA199" s="10"/>
      <c r="BB199" s="10"/>
      <c r="BC199" s="10"/>
      <c r="BD199" s="10"/>
      <c r="BE199" s="10"/>
      <c r="BF199" s="10"/>
      <c r="BG199" s="10"/>
      <c r="BH199" s="10"/>
      <c r="BI199" s="10"/>
      <c r="BJ199" s="10"/>
      <c r="BK199" s="10"/>
      <c r="BL199" s="10"/>
      <c r="BM199" s="10"/>
      <c r="BN199" s="10"/>
      <c r="BO199" s="10"/>
      <c r="BP199" s="10"/>
      <c r="BQ199" s="89"/>
      <c r="BR199" s="89"/>
      <c r="BS199" s="89"/>
      <c r="BT199" s="89"/>
      <c r="BU199" s="89"/>
      <c r="BV199" s="89"/>
      <c r="BW199" s="29"/>
      <c r="BX199" s="29"/>
      <c r="BY199" s="29"/>
      <c r="BZ199" s="89"/>
      <c r="CA199" s="89"/>
      <c r="CB199" s="89"/>
      <c r="CC199" s="10"/>
      <c r="CD199" s="10"/>
      <c r="CE199" s="10"/>
      <c r="CF199" s="10"/>
      <c r="CG199" s="10"/>
      <c r="CH199" s="10"/>
      <c r="CI199" s="10"/>
      <c r="CJ199" s="10"/>
      <c r="CK199" s="10"/>
      <c r="CL199" s="10"/>
      <c r="CM199" s="10"/>
      <c r="CN199" s="10"/>
      <c r="CO199" s="10"/>
      <c r="CP199" s="10"/>
      <c r="CQ199" s="10"/>
      <c r="CS199" s="179" t="str">
        <f t="shared" si="30"/>
        <v>For_prod_206</v>
      </c>
      <c r="CT199" s="85">
        <f t="shared" si="31"/>
        <v>0</v>
      </c>
      <c r="CV199" s="130"/>
      <c r="CW199" s="131"/>
      <c r="CX199" s="132"/>
      <c r="CY199" s="130"/>
      <c r="CZ199" s="133"/>
      <c r="DA199" s="132"/>
      <c r="DB199" s="134"/>
      <c r="DC199" s="139"/>
      <c r="DD199" s="135"/>
      <c r="DE199" s="135"/>
      <c r="DF199" s="132"/>
      <c r="DG199" s="130"/>
      <c r="DH199" s="132"/>
      <c r="DI199" s="130"/>
      <c r="DJ199" s="168"/>
      <c r="DK199" s="10"/>
      <c r="DL199" s="143"/>
    </row>
    <row r="200" spans="35:116" ht="15.6" x14ac:dyDescent="0.3">
      <c r="AI200" s="206">
        <v>197</v>
      </c>
      <c r="AJ200" s="10" t="s">
        <v>468</v>
      </c>
      <c r="AK200" s="10"/>
      <c r="AL200" s="113">
        <f>VLOOKUP(AK200,Other_tabels!$E$5:$G$225,2,FALSE)</f>
        <v>0</v>
      </c>
      <c r="AM200" s="113">
        <f>VLOOKUP(AK200,Other_tabels!$E$5:$G$225,3,FALSE)</f>
        <v>0</v>
      </c>
      <c r="AN200" s="10"/>
      <c r="AO200" s="10"/>
      <c r="AQ200" s="10"/>
      <c r="AR200" s="10"/>
      <c r="AS200" s="202"/>
      <c r="AT200" s="10"/>
      <c r="AU200" s="10"/>
      <c r="AX200" s="10"/>
      <c r="AY200" s="10"/>
      <c r="AZ200" s="10"/>
      <c r="BA200" s="10"/>
      <c r="BB200" s="10"/>
      <c r="BC200" s="10"/>
      <c r="BD200" s="10"/>
      <c r="BE200" s="10"/>
      <c r="BF200" s="10"/>
      <c r="BG200" s="10"/>
      <c r="BH200" s="10"/>
      <c r="BI200" s="10"/>
      <c r="BJ200" s="10"/>
      <c r="BK200" s="10"/>
      <c r="BL200" s="10"/>
      <c r="BM200" s="10"/>
      <c r="BN200" s="10"/>
      <c r="BO200" s="10"/>
      <c r="BP200" s="10"/>
      <c r="BQ200" s="89"/>
      <c r="BR200" s="89"/>
      <c r="BS200" s="89"/>
      <c r="BT200" s="89"/>
      <c r="BU200" s="89"/>
      <c r="BV200" s="89"/>
      <c r="BW200" s="29"/>
      <c r="BX200" s="29"/>
      <c r="BY200" s="29"/>
      <c r="BZ200" s="89"/>
      <c r="CA200" s="89"/>
      <c r="CB200" s="89"/>
      <c r="CC200" s="10"/>
      <c r="CD200" s="10"/>
      <c r="CE200" s="10"/>
      <c r="CF200" s="10"/>
      <c r="CG200" s="10"/>
      <c r="CH200" s="10"/>
      <c r="CI200" s="10"/>
      <c r="CJ200" s="10"/>
      <c r="CK200" s="10"/>
      <c r="CL200" s="10"/>
      <c r="CM200" s="10"/>
      <c r="CN200" s="10"/>
      <c r="CO200" s="10"/>
      <c r="CP200" s="10"/>
      <c r="CQ200" s="10"/>
      <c r="CS200" s="179" t="str">
        <f t="shared" si="30"/>
        <v>For_prod_207</v>
      </c>
      <c r="CT200" s="85">
        <f t="shared" si="31"/>
        <v>0</v>
      </c>
      <c r="CV200" s="130"/>
      <c r="CW200" s="131"/>
      <c r="CX200" s="132"/>
      <c r="CY200" s="130"/>
      <c r="CZ200" s="133"/>
      <c r="DA200" s="132"/>
      <c r="DB200" s="134"/>
      <c r="DC200" s="139"/>
      <c r="DD200" s="135"/>
      <c r="DE200" s="135"/>
      <c r="DF200" s="132"/>
      <c r="DG200" s="130"/>
      <c r="DH200" s="132"/>
      <c r="DI200" s="130"/>
      <c r="DJ200" s="168"/>
      <c r="DK200" s="10"/>
      <c r="DL200" s="143"/>
    </row>
    <row r="201" spans="35:116" ht="15.6" x14ac:dyDescent="0.3">
      <c r="AI201" s="206">
        <v>198</v>
      </c>
      <c r="AJ201" s="10" t="s">
        <v>469</v>
      </c>
      <c r="AK201" s="10"/>
      <c r="AL201" s="113">
        <f>VLOOKUP(AK201,Other_tabels!$E$5:$G$225,2,FALSE)</f>
        <v>0</v>
      </c>
      <c r="AM201" s="113">
        <f>VLOOKUP(AK201,Other_tabels!$E$5:$G$225,3,FALSE)</f>
        <v>0</v>
      </c>
      <c r="AN201" s="10"/>
      <c r="AO201" s="10"/>
      <c r="AQ201" s="10"/>
      <c r="AR201" s="10"/>
      <c r="AS201" s="202"/>
      <c r="AT201" s="10"/>
      <c r="AU201" s="10"/>
      <c r="AX201" s="10"/>
      <c r="AY201" s="10"/>
      <c r="AZ201" s="10"/>
      <c r="BA201" s="10"/>
      <c r="BB201" s="10"/>
      <c r="BC201" s="10"/>
      <c r="BD201" s="10"/>
      <c r="BE201" s="10"/>
      <c r="BF201" s="10"/>
      <c r="BG201" s="10"/>
      <c r="BH201" s="10"/>
      <c r="BI201" s="10"/>
      <c r="BJ201" s="10"/>
      <c r="BK201" s="10"/>
      <c r="BL201" s="10"/>
      <c r="BM201" s="10"/>
      <c r="BN201" s="10"/>
      <c r="BO201" s="10"/>
      <c r="BP201" s="10"/>
      <c r="BQ201" s="89"/>
      <c r="BR201" s="89"/>
      <c r="BS201" s="89"/>
      <c r="BT201" s="89"/>
      <c r="BU201" s="89"/>
      <c r="BV201" s="89"/>
      <c r="BW201" s="29"/>
      <c r="BX201" s="29"/>
      <c r="BY201" s="29"/>
      <c r="BZ201" s="89"/>
      <c r="CA201" s="89"/>
      <c r="CB201" s="89"/>
      <c r="CC201" s="10"/>
      <c r="CD201" s="10"/>
      <c r="CE201" s="10"/>
      <c r="CF201" s="10"/>
      <c r="CG201" s="10"/>
      <c r="CH201" s="10"/>
      <c r="CI201" s="10"/>
      <c r="CJ201" s="10"/>
      <c r="CK201" s="10"/>
      <c r="CL201" s="10"/>
      <c r="CM201" s="10"/>
      <c r="CN201" s="10"/>
      <c r="CO201" s="10"/>
      <c r="CP201" s="10"/>
      <c r="CQ201" s="10"/>
      <c r="CS201" s="179" t="str">
        <f t="shared" si="30"/>
        <v>For_prod_208</v>
      </c>
      <c r="CT201" s="85">
        <f t="shared" si="31"/>
        <v>0</v>
      </c>
      <c r="CV201" s="130"/>
      <c r="CW201" s="131"/>
      <c r="CX201" s="132"/>
      <c r="CY201" s="130"/>
      <c r="CZ201" s="133"/>
      <c r="DA201" s="132"/>
      <c r="DB201" s="134"/>
      <c r="DC201" s="139"/>
      <c r="DD201" s="135"/>
      <c r="DE201" s="135"/>
      <c r="DF201" s="132"/>
      <c r="DG201" s="130"/>
      <c r="DH201" s="132"/>
      <c r="DI201" s="130"/>
      <c r="DJ201" s="168"/>
      <c r="DK201" s="10"/>
      <c r="DL201" s="143"/>
    </row>
    <row r="202" spans="35:116" ht="15.6" x14ac:dyDescent="0.3">
      <c r="AI202" s="206">
        <v>199</v>
      </c>
      <c r="AJ202" s="10" t="s">
        <v>470</v>
      </c>
      <c r="AK202" s="10"/>
      <c r="AL202" s="113">
        <f>VLOOKUP(AK202,Other_tabels!$E$5:$G$225,2,FALSE)</f>
        <v>0</v>
      </c>
      <c r="AM202" s="113">
        <f>VLOOKUP(AK202,Other_tabels!$E$5:$G$225,3,FALSE)</f>
        <v>0</v>
      </c>
      <c r="AN202" s="10"/>
      <c r="AO202" s="10"/>
      <c r="AQ202" s="10"/>
      <c r="AR202" s="10"/>
      <c r="AS202" s="202"/>
      <c r="AT202" s="10"/>
      <c r="AU202" s="10"/>
      <c r="AX202" s="10"/>
      <c r="AY202" s="10"/>
      <c r="AZ202" s="10"/>
      <c r="BA202" s="10"/>
      <c r="BB202" s="10"/>
      <c r="BC202" s="10"/>
      <c r="BD202" s="10"/>
      <c r="BE202" s="10"/>
      <c r="BF202" s="10"/>
      <c r="BG202" s="10"/>
      <c r="BH202" s="10"/>
      <c r="BI202" s="10"/>
      <c r="BJ202" s="10"/>
      <c r="BK202" s="10"/>
      <c r="BL202" s="10"/>
      <c r="BM202" s="10"/>
      <c r="BN202" s="10"/>
      <c r="BO202" s="10"/>
      <c r="BP202" s="10"/>
      <c r="BQ202" s="89"/>
      <c r="BR202" s="89"/>
      <c r="BS202" s="89"/>
      <c r="BT202" s="89"/>
      <c r="BU202" s="89"/>
      <c r="BV202" s="89"/>
      <c r="BW202" s="29"/>
      <c r="BX202" s="29"/>
      <c r="BY202" s="29"/>
      <c r="BZ202" s="89"/>
      <c r="CA202" s="89"/>
      <c r="CB202" s="89"/>
      <c r="CC202" s="10"/>
      <c r="CD202" s="10"/>
      <c r="CE202" s="10"/>
      <c r="CF202" s="10"/>
      <c r="CG202" s="10"/>
      <c r="CH202" s="10"/>
      <c r="CI202" s="10"/>
      <c r="CJ202" s="10"/>
      <c r="CK202" s="10"/>
      <c r="CL202" s="10"/>
      <c r="CM202" s="10"/>
      <c r="CN202" s="10"/>
      <c r="CO202" s="10"/>
      <c r="CP202" s="10"/>
      <c r="CQ202" s="10"/>
      <c r="CS202" s="179" t="str">
        <f t="shared" si="30"/>
        <v>For_prod_209</v>
      </c>
      <c r="CT202" s="85">
        <f t="shared" si="31"/>
        <v>0</v>
      </c>
      <c r="CV202" s="130"/>
      <c r="CW202" s="131"/>
      <c r="CX202" s="132"/>
      <c r="CY202" s="130"/>
      <c r="CZ202" s="133"/>
      <c r="DA202" s="132"/>
      <c r="DB202" s="134"/>
      <c r="DC202" s="139"/>
      <c r="DD202" s="135"/>
      <c r="DE202" s="135"/>
      <c r="DF202" s="132"/>
      <c r="DG202" s="130"/>
      <c r="DH202" s="132"/>
      <c r="DI202" s="130"/>
      <c r="DJ202" s="168"/>
      <c r="DK202" s="10"/>
      <c r="DL202" s="143"/>
    </row>
    <row r="203" spans="35:116" ht="15.6" x14ac:dyDescent="0.3">
      <c r="AI203" s="206">
        <v>200</v>
      </c>
      <c r="AJ203" s="10" t="s">
        <v>471</v>
      </c>
      <c r="AK203" s="10"/>
      <c r="AL203" s="113">
        <f>VLOOKUP(AK203,Other_tabels!$E$5:$G$225,2,FALSE)</f>
        <v>0</v>
      </c>
      <c r="AM203" s="113">
        <f>VLOOKUP(AK203,Other_tabels!$E$5:$G$225,3,FALSE)</f>
        <v>0</v>
      </c>
      <c r="AN203" s="10"/>
      <c r="AO203" s="10"/>
      <c r="AQ203" s="10"/>
      <c r="AR203" s="10"/>
      <c r="AS203" s="202"/>
      <c r="AT203" s="10"/>
      <c r="AU203" s="10"/>
      <c r="AX203" s="10"/>
      <c r="AY203" s="10"/>
      <c r="AZ203" s="10"/>
      <c r="BA203" s="10"/>
      <c r="BB203" s="10"/>
      <c r="BC203" s="10"/>
      <c r="BD203" s="10"/>
      <c r="BE203" s="10"/>
      <c r="BF203" s="10"/>
      <c r="BG203" s="10"/>
      <c r="BH203" s="10"/>
      <c r="BI203" s="10"/>
      <c r="BJ203" s="10"/>
      <c r="BK203" s="10"/>
      <c r="BL203" s="10"/>
      <c r="BM203" s="10"/>
      <c r="BN203" s="10"/>
      <c r="BO203" s="10"/>
      <c r="BP203" s="10"/>
      <c r="BQ203" s="89"/>
      <c r="BR203" s="89"/>
      <c r="BS203" s="89"/>
      <c r="BT203" s="89"/>
      <c r="BU203" s="89"/>
      <c r="BV203" s="89"/>
      <c r="BW203" s="29"/>
      <c r="BX203" s="29"/>
      <c r="BY203" s="29"/>
      <c r="BZ203" s="89"/>
      <c r="CA203" s="89"/>
      <c r="CB203" s="89"/>
      <c r="CC203" s="10"/>
      <c r="CD203" s="10"/>
      <c r="CE203" s="10"/>
      <c r="CF203" s="10"/>
      <c r="CG203" s="10"/>
      <c r="CH203" s="10"/>
      <c r="CI203" s="10"/>
      <c r="CJ203" s="10"/>
      <c r="CK203" s="10"/>
      <c r="CL203" s="10"/>
      <c r="CM203" s="10"/>
      <c r="CN203" s="10"/>
      <c r="CO203" s="10"/>
      <c r="CP203" s="10"/>
      <c r="CQ203" s="10"/>
      <c r="CS203" s="179" t="str">
        <f t="shared" si="30"/>
        <v>For_prod_210</v>
      </c>
      <c r="CT203" s="85">
        <f t="shared" si="31"/>
        <v>0</v>
      </c>
      <c r="CV203" s="130"/>
      <c r="CW203" s="131"/>
      <c r="CX203" s="132"/>
      <c r="CY203" s="130"/>
      <c r="CZ203" s="133"/>
      <c r="DA203" s="132"/>
      <c r="DB203" s="134"/>
      <c r="DC203" s="139"/>
      <c r="DD203" s="135"/>
      <c r="DE203" s="135"/>
      <c r="DF203" s="132"/>
      <c r="DG203" s="130"/>
      <c r="DH203" s="132"/>
      <c r="DI203" s="130"/>
      <c r="DJ203" s="168"/>
      <c r="DK203" s="10"/>
      <c r="DL203" s="143"/>
    </row>
    <row r="204" spans="35:116" ht="15.6" x14ac:dyDescent="0.3">
      <c r="AI204" s="206">
        <v>201</v>
      </c>
      <c r="AJ204" s="10" t="s">
        <v>472</v>
      </c>
      <c r="AK204" s="10"/>
      <c r="AL204" s="113">
        <f>VLOOKUP(AK204,Other_tabels!$E$5:$G$225,2,FALSE)</f>
        <v>0</v>
      </c>
      <c r="AM204" s="113">
        <f>VLOOKUP(AK204,Other_tabels!$E$5:$G$225,3,FALSE)</f>
        <v>0</v>
      </c>
      <c r="AN204" s="10"/>
      <c r="AO204" s="10"/>
      <c r="AQ204" s="10"/>
      <c r="AR204" s="10"/>
      <c r="AS204" s="202"/>
      <c r="AT204" s="10"/>
      <c r="AU204" s="10"/>
      <c r="AX204" s="10"/>
      <c r="AY204" s="10"/>
      <c r="AZ204" s="10"/>
      <c r="BA204" s="10"/>
      <c r="BB204" s="10"/>
      <c r="BC204" s="10"/>
      <c r="BD204" s="10"/>
      <c r="BE204" s="10"/>
      <c r="BF204" s="10"/>
      <c r="BG204" s="10"/>
      <c r="BH204" s="10"/>
      <c r="BI204" s="10"/>
      <c r="BJ204" s="10"/>
      <c r="BK204" s="10"/>
      <c r="BL204" s="10"/>
      <c r="BM204" s="10"/>
      <c r="BN204" s="10"/>
      <c r="BO204" s="10"/>
      <c r="BP204" s="10"/>
      <c r="BQ204" s="89"/>
      <c r="BR204" s="89"/>
      <c r="BS204" s="89"/>
      <c r="BT204" s="89"/>
      <c r="BU204" s="89"/>
      <c r="BV204" s="89"/>
      <c r="BW204" s="29"/>
      <c r="BX204" s="29"/>
      <c r="BY204" s="29"/>
      <c r="BZ204" s="89"/>
      <c r="CA204" s="89"/>
      <c r="CB204" s="89"/>
      <c r="CC204" s="10"/>
      <c r="CD204" s="10"/>
      <c r="CE204" s="10"/>
      <c r="CF204" s="10"/>
      <c r="CG204" s="10"/>
      <c r="CH204" s="10"/>
      <c r="CI204" s="10"/>
      <c r="CJ204" s="10"/>
      <c r="CK204" s="10"/>
      <c r="CL204" s="10"/>
      <c r="CM204" s="10"/>
      <c r="CN204" s="10"/>
      <c r="CO204" s="10"/>
      <c r="CP204" s="10"/>
      <c r="CQ204" s="10"/>
      <c r="CS204" s="179" t="str">
        <f t="shared" si="30"/>
        <v>For_prod_211</v>
      </c>
      <c r="CT204" s="85">
        <f t="shared" si="31"/>
        <v>0</v>
      </c>
      <c r="CV204" s="130"/>
      <c r="CW204" s="131"/>
      <c r="CX204" s="132"/>
      <c r="CY204" s="130"/>
      <c r="CZ204" s="133"/>
      <c r="DA204" s="132"/>
      <c r="DB204" s="134"/>
      <c r="DC204" s="139"/>
      <c r="DD204" s="135"/>
      <c r="DE204" s="135"/>
      <c r="DF204" s="132"/>
      <c r="DG204" s="130"/>
      <c r="DH204" s="132"/>
      <c r="DI204" s="130"/>
      <c r="DJ204" s="168"/>
      <c r="DK204" s="10"/>
      <c r="DL204" s="143"/>
    </row>
    <row r="205" spans="35:116" ht="15.6" x14ac:dyDescent="0.3">
      <c r="AI205" s="206">
        <v>202</v>
      </c>
      <c r="AJ205" s="10" t="s">
        <v>473</v>
      </c>
      <c r="AK205" s="10"/>
      <c r="AL205" s="113">
        <f>VLOOKUP(AK205,Other_tabels!$E$5:$G$225,2,FALSE)</f>
        <v>0</v>
      </c>
      <c r="AM205" s="113">
        <f>VLOOKUP(AK205,Other_tabels!$E$5:$G$225,3,FALSE)</f>
        <v>0</v>
      </c>
      <c r="AN205" s="10"/>
      <c r="AO205" s="10"/>
      <c r="AQ205" s="10"/>
      <c r="AR205" s="10"/>
      <c r="AS205" s="202"/>
      <c r="AT205" s="10"/>
      <c r="AU205" s="10"/>
      <c r="AX205" s="10"/>
      <c r="AY205" s="10"/>
      <c r="AZ205" s="10"/>
      <c r="BA205" s="10"/>
      <c r="BB205" s="10"/>
      <c r="BC205" s="10"/>
      <c r="BD205" s="10"/>
      <c r="BE205" s="10"/>
      <c r="BF205" s="10"/>
      <c r="BG205" s="10"/>
      <c r="BH205" s="10"/>
      <c r="BI205" s="10"/>
      <c r="BJ205" s="10"/>
      <c r="BK205" s="10"/>
      <c r="BL205" s="10"/>
      <c r="BM205" s="10"/>
      <c r="BN205" s="10"/>
      <c r="BO205" s="10"/>
      <c r="BP205" s="10"/>
      <c r="BQ205" s="89"/>
      <c r="BR205" s="89"/>
      <c r="BS205" s="89"/>
      <c r="BT205" s="89"/>
      <c r="BU205" s="89"/>
      <c r="BV205" s="89"/>
      <c r="BW205" s="29"/>
      <c r="BX205" s="29"/>
      <c r="BY205" s="29"/>
      <c r="BZ205" s="89"/>
      <c r="CA205" s="89"/>
      <c r="CB205" s="89"/>
      <c r="CC205" s="10"/>
      <c r="CD205" s="10"/>
      <c r="CE205" s="10"/>
      <c r="CF205" s="10"/>
      <c r="CG205" s="10"/>
      <c r="CH205" s="10"/>
      <c r="CI205" s="10"/>
      <c r="CJ205" s="10"/>
      <c r="CK205" s="10"/>
      <c r="CL205" s="10"/>
      <c r="CM205" s="10"/>
      <c r="CN205" s="10"/>
      <c r="CO205" s="10"/>
      <c r="CP205" s="10"/>
      <c r="CQ205" s="10"/>
      <c r="CS205" s="179" t="str">
        <f t="shared" si="30"/>
        <v>For_prod_212</v>
      </c>
      <c r="CT205" s="85">
        <f t="shared" si="31"/>
        <v>0</v>
      </c>
      <c r="CV205" s="130"/>
      <c r="CW205" s="131"/>
      <c r="CX205" s="132"/>
      <c r="CY205" s="130"/>
      <c r="CZ205" s="133"/>
      <c r="DA205" s="132"/>
      <c r="DB205" s="134"/>
      <c r="DC205" s="139"/>
      <c r="DD205" s="135"/>
      <c r="DE205" s="135"/>
      <c r="DF205" s="132"/>
      <c r="DG205" s="130"/>
      <c r="DH205" s="132"/>
      <c r="DI205" s="130"/>
      <c r="DJ205" s="168"/>
      <c r="DK205" s="10"/>
      <c r="DL205" s="143"/>
    </row>
    <row r="206" spans="35:116" ht="15.6" x14ac:dyDescent="0.3">
      <c r="AI206" s="206">
        <v>203</v>
      </c>
      <c r="AJ206" s="10" t="s">
        <v>474</v>
      </c>
      <c r="AK206" s="10"/>
      <c r="AL206" s="113">
        <f>VLOOKUP(AK206,Other_tabels!$E$5:$G$225,2,FALSE)</f>
        <v>0</v>
      </c>
      <c r="AM206" s="113">
        <f>VLOOKUP(AK206,Other_tabels!$E$5:$G$225,3,FALSE)</f>
        <v>0</v>
      </c>
      <c r="AN206" s="10"/>
      <c r="AO206" s="10"/>
      <c r="AQ206" s="10"/>
      <c r="AR206" s="10"/>
      <c r="AS206" s="202"/>
      <c r="AT206" s="10"/>
      <c r="AU206" s="10"/>
      <c r="AX206" s="10"/>
      <c r="AY206" s="10"/>
      <c r="AZ206" s="10"/>
      <c r="BA206" s="10"/>
      <c r="BB206" s="10"/>
      <c r="BC206" s="10"/>
      <c r="BD206" s="10"/>
      <c r="BE206" s="10"/>
      <c r="BF206" s="10"/>
      <c r="BG206" s="10"/>
      <c r="BH206" s="10"/>
      <c r="BI206" s="10"/>
      <c r="BJ206" s="10"/>
      <c r="BK206" s="10"/>
      <c r="BL206" s="10"/>
      <c r="BM206" s="10"/>
      <c r="BN206" s="10"/>
      <c r="BO206" s="10"/>
      <c r="BP206" s="10"/>
      <c r="BQ206" s="89"/>
      <c r="BR206" s="89"/>
      <c r="BS206" s="89"/>
      <c r="BT206" s="89"/>
      <c r="BU206" s="89"/>
      <c r="BV206" s="89"/>
      <c r="BW206" s="29"/>
      <c r="BX206" s="29"/>
      <c r="BY206" s="29"/>
      <c r="BZ206" s="89"/>
      <c r="CA206" s="89"/>
      <c r="CB206" s="89"/>
      <c r="CC206" s="10"/>
      <c r="CD206" s="10"/>
      <c r="CE206" s="10"/>
      <c r="CF206" s="10"/>
      <c r="CG206" s="10"/>
      <c r="CH206" s="10"/>
      <c r="CI206" s="10"/>
      <c r="CJ206" s="10"/>
      <c r="CK206" s="10"/>
      <c r="CL206" s="10"/>
      <c r="CM206" s="10"/>
      <c r="CN206" s="10"/>
      <c r="CO206" s="10"/>
      <c r="CP206" s="10"/>
      <c r="CQ206" s="10"/>
      <c r="CS206" s="179" t="str">
        <f t="shared" si="30"/>
        <v>For_prod_213</v>
      </c>
      <c r="CT206" s="85">
        <f t="shared" si="31"/>
        <v>0</v>
      </c>
      <c r="CV206" s="130"/>
      <c r="CW206" s="131"/>
      <c r="CX206" s="132"/>
      <c r="CY206" s="130"/>
      <c r="CZ206" s="133"/>
      <c r="DA206" s="132"/>
      <c r="DB206" s="134"/>
      <c r="DC206" s="139"/>
      <c r="DD206" s="135"/>
      <c r="DE206" s="135"/>
      <c r="DF206" s="132"/>
      <c r="DG206" s="130"/>
      <c r="DH206" s="132"/>
      <c r="DI206" s="130"/>
      <c r="DJ206" s="168"/>
      <c r="DK206" s="10"/>
      <c r="DL206" s="143"/>
    </row>
    <row r="207" spans="35:116" ht="15.6" x14ac:dyDescent="0.3">
      <c r="AI207" s="206">
        <v>204</v>
      </c>
      <c r="AJ207" s="10" t="s">
        <v>475</v>
      </c>
      <c r="AK207" s="10"/>
      <c r="AL207" s="113">
        <f>VLOOKUP(AK207,Other_tabels!$E$5:$G$225,2,FALSE)</f>
        <v>0</v>
      </c>
      <c r="AM207" s="113">
        <f>VLOOKUP(AK207,Other_tabels!$E$5:$G$225,3,FALSE)</f>
        <v>0</v>
      </c>
      <c r="AN207" s="10"/>
      <c r="AO207" s="10"/>
      <c r="AQ207" s="10"/>
      <c r="AR207" s="10"/>
      <c r="AS207" s="202"/>
      <c r="AT207" s="10"/>
      <c r="AU207" s="10"/>
      <c r="AX207" s="10"/>
      <c r="AY207" s="10"/>
      <c r="AZ207" s="10"/>
      <c r="BA207" s="10"/>
      <c r="BB207" s="10"/>
      <c r="BC207" s="10"/>
      <c r="BD207" s="10"/>
      <c r="BE207" s="10"/>
      <c r="BF207" s="10"/>
      <c r="BG207" s="10"/>
      <c r="BH207" s="10"/>
      <c r="BI207" s="10"/>
      <c r="BJ207" s="10"/>
      <c r="BK207" s="10"/>
      <c r="BL207" s="10"/>
      <c r="BM207" s="10"/>
      <c r="BN207" s="10"/>
      <c r="BO207" s="10"/>
      <c r="BP207" s="10"/>
      <c r="BQ207" s="89"/>
      <c r="BR207" s="89"/>
      <c r="BS207" s="89"/>
      <c r="BT207" s="89"/>
      <c r="BU207" s="89"/>
      <c r="BV207" s="89"/>
      <c r="BW207" s="29"/>
      <c r="BX207" s="29"/>
      <c r="BY207" s="29"/>
      <c r="BZ207" s="89"/>
      <c r="CA207" s="89"/>
      <c r="CB207" s="89"/>
      <c r="CC207" s="10"/>
      <c r="CD207" s="10"/>
      <c r="CE207" s="10"/>
      <c r="CF207" s="10"/>
      <c r="CG207" s="10"/>
      <c r="CH207" s="10"/>
      <c r="CI207" s="10"/>
      <c r="CJ207" s="10"/>
      <c r="CK207" s="10"/>
      <c r="CL207" s="10"/>
      <c r="CM207" s="10"/>
      <c r="CN207" s="10"/>
      <c r="CO207" s="10"/>
      <c r="CP207" s="10"/>
      <c r="CQ207" s="10"/>
      <c r="CS207" s="179" t="str">
        <f t="shared" si="30"/>
        <v>For_prod_214</v>
      </c>
      <c r="CT207" s="85">
        <f t="shared" si="31"/>
        <v>0</v>
      </c>
      <c r="CV207" s="130"/>
      <c r="CW207" s="131"/>
      <c r="CX207" s="132"/>
      <c r="CY207" s="130"/>
      <c r="CZ207" s="133"/>
      <c r="DA207" s="132"/>
      <c r="DB207" s="134"/>
      <c r="DC207" s="139"/>
      <c r="DD207" s="135"/>
      <c r="DE207" s="135"/>
      <c r="DF207" s="132"/>
      <c r="DG207" s="130"/>
      <c r="DH207" s="132"/>
      <c r="DI207" s="130"/>
      <c r="DJ207" s="168"/>
      <c r="DK207" s="10"/>
      <c r="DL207" s="143"/>
    </row>
    <row r="208" spans="35:116" ht="15.6" x14ac:dyDescent="0.3">
      <c r="AI208" s="206">
        <v>205</v>
      </c>
      <c r="AJ208" s="10" t="s">
        <v>476</v>
      </c>
      <c r="AK208" s="10"/>
      <c r="AL208" s="113">
        <f>VLOOKUP(AK208,Other_tabels!$E$5:$G$225,2,FALSE)</f>
        <v>0</v>
      </c>
      <c r="AM208" s="113">
        <f>VLOOKUP(AK208,Other_tabels!$E$5:$G$225,3,FALSE)</f>
        <v>0</v>
      </c>
      <c r="AN208" s="10"/>
      <c r="AO208" s="10"/>
      <c r="AQ208" s="10"/>
      <c r="AR208" s="10"/>
      <c r="AS208" s="202"/>
      <c r="AT208" s="10"/>
      <c r="AU208" s="10"/>
      <c r="AX208" s="10"/>
      <c r="AY208" s="10"/>
      <c r="AZ208" s="10"/>
      <c r="BA208" s="10"/>
      <c r="BB208" s="10"/>
      <c r="BC208" s="10"/>
      <c r="BD208" s="10"/>
      <c r="BE208" s="10"/>
      <c r="BF208" s="10"/>
      <c r="BG208" s="10"/>
      <c r="BH208" s="10"/>
      <c r="BI208" s="10"/>
      <c r="BJ208" s="10"/>
      <c r="BK208" s="10"/>
      <c r="BL208" s="10"/>
      <c r="BM208" s="10"/>
      <c r="BN208" s="10"/>
      <c r="BO208" s="10"/>
      <c r="BP208" s="10"/>
      <c r="BQ208" s="89"/>
      <c r="BR208" s="89"/>
      <c r="BS208" s="89"/>
      <c r="BT208" s="89"/>
      <c r="BU208" s="89"/>
      <c r="BV208" s="89"/>
      <c r="BW208" s="29"/>
      <c r="BX208" s="29"/>
      <c r="BY208" s="29"/>
      <c r="BZ208" s="89"/>
      <c r="CA208" s="89"/>
      <c r="CB208" s="89"/>
      <c r="CC208" s="10"/>
      <c r="CD208" s="10"/>
      <c r="CE208" s="10"/>
      <c r="CF208" s="10"/>
      <c r="CG208" s="10"/>
      <c r="CH208" s="10"/>
      <c r="CI208" s="10"/>
      <c r="CJ208" s="10"/>
      <c r="CK208" s="10"/>
      <c r="CL208" s="10"/>
      <c r="CM208" s="10"/>
      <c r="CN208" s="10"/>
      <c r="CO208" s="10"/>
      <c r="CP208" s="10"/>
      <c r="CQ208" s="10"/>
      <c r="CS208" s="179" t="str">
        <f t="shared" si="30"/>
        <v>For_prod_215</v>
      </c>
      <c r="CT208" s="85">
        <f t="shared" si="31"/>
        <v>0</v>
      </c>
      <c r="CV208" s="130"/>
      <c r="CW208" s="131"/>
      <c r="CX208" s="132"/>
      <c r="CY208" s="130"/>
      <c r="CZ208" s="133"/>
      <c r="DA208" s="132"/>
      <c r="DB208" s="134"/>
      <c r="DC208" s="139"/>
      <c r="DD208" s="135"/>
      <c r="DE208" s="135"/>
      <c r="DF208" s="132"/>
      <c r="DG208" s="130"/>
      <c r="DH208" s="132"/>
      <c r="DI208" s="130"/>
      <c r="DJ208" s="168"/>
      <c r="DK208" s="10"/>
      <c r="DL208" s="143"/>
    </row>
    <row r="209" spans="35:116" ht="15.6" x14ac:dyDescent="0.3">
      <c r="AI209" s="206">
        <v>206</v>
      </c>
      <c r="AJ209" s="10" t="s">
        <v>477</v>
      </c>
      <c r="AK209" s="10"/>
      <c r="AL209" s="113">
        <f>VLOOKUP(AK209,Other_tabels!$E$5:$G$225,2,FALSE)</f>
        <v>0</v>
      </c>
      <c r="AM209" s="113">
        <f>VLOOKUP(AK209,Other_tabels!$E$5:$G$225,3,FALSE)</f>
        <v>0</v>
      </c>
      <c r="AN209" s="10"/>
      <c r="AO209" s="10"/>
      <c r="AQ209" s="10"/>
      <c r="AR209" s="10"/>
      <c r="AS209" s="202"/>
      <c r="AT209" s="10"/>
      <c r="AU209" s="10"/>
      <c r="AX209" s="10"/>
      <c r="AY209" s="10"/>
      <c r="AZ209" s="10"/>
      <c r="BA209" s="10"/>
      <c r="BB209" s="10"/>
      <c r="BC209" s="10"/>
      <c r="BD209" s="10"/>
      <c r="BE209" s="10"/>
      <c r="BF209" s="10"/>
      <c r="BG209" s="10"/>
      <c r="BH209" s="10"/>
      <c r="BI209" s="10"/>
      <c r="BJ209" s="10"/>
      <c r="BK209" s="10"/>
      <c r="BL209" s="10"/>
      <c r="BM209" s="10"/>
      <c r="BN209" s="10"/>
      <c r="BO209" s="10"/>
      <c r="BP209" s="10"/>
      <c r="BQ209" s="89"/>
      <c r="BR209" s="89"/>
      <c r="BS209" s="89"/>
      <c r="BT209" s="89"/>
      <c r="BU209" s="89"/>
      <c r="BV209" s="89"/>
      <c r="BW209" s="29"/>
      <c r="BX209" s="29"/>
      <c r="BY209" s="29"/>
      <c r="BZ209" s="89"/>
      <c r="CA209" s="89"/>
      <c r="CB209" s="89"/>
      <c r="CC209" s="10"/>
      <c r="CD209" s="10"/>
      <c r="CE209" s="10"/>
      <c r="CF209" s="10"/>
      <c r="CG209" s="10"/>
      <c r="CH209" s="10"/>
      <c r="CI209" s="10"/>
      <c r="CJ209" s="10"/>
      <c r="CK209" s="10"/>
      <c r="CL209" s="10"/>
      <c r="CM209" s="10"/>
      <c r="CN209" s="10"/>
      <c r="CO209" s="10"/>
      <c r="CP209" s="10"/>
      <c r="CQ209" s="10"/>
      <c r="CS209" s="179" t="str">
        <f t="shared" si="30"/>
        <v>For_prod_216</v>
      </c>
      <c r="CT209" s="85">
        <f t="shared" si="31"/>
        <v>0</v>
      </c>
      <c r="CV209" s="130"/>
      <c r="CW209" s="131"/>
      <c r="CX209" s="132"/>
      <c r="CY209" s="130"/>
      <c r="CZ209" s="133"/>
      <c r="DA209" s="132"/>
      <c r="DB209" s="134"/>
      <c r="DC209" s="139"/>
      <c r="DD209" s="135"/>
      <c r="DE209" s="135"/>
      <c r="DF209" s="132"/>
      <c r="DG209" s="130"/>
      <c r="DH209" s="132"/>
      <c r="DI209" s="130"/>
      <c r="DJ209" s="168"/>
      <c r="DK209" s="10"/>
      <c r="DL209" s="143"/>
    </row>
    <row r="210" spans="35:116" ht="15.6" x14ac:dyDescent="0.3">
      <c r="AI210" s="206">
        <v>207</v>
      </c>
      <c r="AJ210" s="10" t="s">
        <v>478</v>
      </c>
      <c r="AK210" s="10"/>
      <c r="AL210" s="113">
        <f>VLOOKUP(AK210,Other_tabels!$E$5:$G$225,2,FALSE)</f>
        <v>0</v>
      </c>
      <c r="AM210" s="113">
        <f>VLOOKUP(AK210,Other_tabels!$E$5:$G$225,3,FALSE)</f>
        <v>0</v>
      </c>
      <c r="AN210" s="10"/>
      <c r="AO210" s="10"/>
      <c r="AQ210" s="10"/>
      <c r="AR210" s="10"/>
      <c r="AS210" s="202"/>
      <c r="AT210" s="10"/>
      <c r="AU210" s="10"/>
      <c r="AX210" s="10"/>
      <c r="AY210" s="10"/>
      <c r="AZ210" s="10"/>
      <c r="BA210" s="10"/>
      <c r="BB210" s="10"/>
      <c r="BC210" s="10"/>
      <c r="BD210" s="10"/>
      <c r="BE210" s="10"/>
      <c r="BF210" s="10"/>
      <c r="BG210" s="10"/>
      <c r="BH210" s="10"/>
      <c r="BI210" s="10"/>
      <c r="BJ210" s="10"/>
      <c r="BK210" s="10"/>
      <c r="BL210" s="10"/>
      <c r="BM210" s="10"/>
      <c r="BN210" s="10"/>
      <c r="BO210" s="10"/>
      <c r="BP210" s="10"/>
      <c r="BQ210" s="89"/>
      <c r="BR210" s="89"/>
      <c r="BS210" s="89"/>
      <c r="BT210" s="89"/>
      <c r="BU210" s="89"/>
      <c r="BV210" s="89"/>
      <c r="BW210" s="29"/>
      <c r="BX210" s="29"/>
      <c r="BY210" s="29"/>
      <c r="BZ210" s="89"/>
      <c r="CA210" s="89"/>
      <c r="CB210" s="89"/>
      <c r="CC210" s="10"/>
      <c r="CD210" s="10"/>
      <c r="CE210" s="10"/>
      <c r="CF210" s="10"/>
      <c r="CG210" s="10"/>
      <c r="CH210" s="10"/>
      <c r="CI210" s="10"/>
      <c r="CJ210" s="10"/>
      <c r="CK210" s="10"/>
      <c r="CL210" s="10"/>
      <c r="CM210" s="10"/>
      <c r="CN210" s="10"/>
      <c r="CO210" s="10"/>
      <c r="CP210" s="10"/>
      <c r="CQ210" s="10"/>
      <c r="CS210" s="179" t="str">
        <f t="shared" si="30"/>
        <v>For_prod_217</v>
      </c>
      <c r="CT210" s="85">
        <f t="shared" si="31"/>
        <v>0</v>
      </c>
      <c r="CV210" s="130"/>
      <c r="CW210" s="131"/>
      <c r="CX210" s="132"/>
      <c r="CY210" s="130"/>
      <c r="CZ210" s="133"/>
      <c r="DA210" s="132"/>
      <c r="DB210" s="134"/>
      <c r="DC210" s="139"/>
      <c r="DD210" s="135"/>
      <c r="DE210" s="135"/>
      <c r="DF210" s="132"/>
      <c r="DG210" s="130"/>
      <c r="DH210" s="132"/>
      <c r="DI210" s="130"/>
      <c r="DJ210" s="168"/>
      <c r="DK210" s="10"/>
      <c r="DL210" s="143"/>
    </row>
    <row r="211" spans="35:116" ht="15.6" x14ac:dyDescent="0.3">
      <c r="AI211" s="206">
        <v>208</v>
      </c>
      <c r="AJ211" s="10" t="s">
        <v>479</v>
      </c>
      <c r="AK211" s="10"/>
      <c r="AL211" s="113">
        <f>VLOOKUP(AK211,Other_tabels!$E$5:$G$225,2,FALSE)</f>
        <v>0</v>
      </c>
      <c r="AM211" s="113">
        <f>VLOOKUP(AK211,Other_tabels!$E$5:$G$225,3,FALSE)</f>
        <v>0</v>
      </c>
      <c r="AN211" s="10"/>
      <c r="AO211" s="10"/>
      <c r="AQ211" s="10"/>
      <c r="AR211" s="10"/>
      <c r="AS211" s="202"/>
      <c r="AT211" s="10"/>
      <c r="AU211" s="10"/>
      <c r="AX211" s="10"/>
      <c r="AY211" s="10"/>
      <c r="AZ211" s="10"/>
      <c r="BA211" s="10"/>
      <c r="BB211" s="10"/>
      <c r="BC211" s="10"/>
      <c r="BD211" s="10"/>
      <c r="BE211" s="10"/>
      <c r="BF211" s="10"/>
      <c r="BG211" s="10"/>
      <c r="BH211" s="10"/>
      <c r="BI211" s="10"/>
      <c r="BJ211" s="10"/>
      <c r="BK211" s="10"/>
      <c r="BL211" s="10"/>
      <c r="BM211" s="10"/>
      <c r="BN211" s="10"/>
      <c r="BO211" s="10"/>
      <c r="BP211" s="10"/>
      <c r="BQ211" s="89"/>
      <c r="BR211" s="89"/>
      <c r="BS211" s="89"/>
      <c r="BT211" s="89"/>
      <c r="BU211" s="89"/>
      <c r="BV211" s="89"/>
      <c r="BW211" s="29"/>
      <c r="BX211" s="29"/>
      <c r="BY211" s="29"/>
      <c r="BZ211" s="89"/>
      <c r="CA211" s="89"/>
      <c r="CB211" s="89"/>
      <c r="CC211" s="10"/>
      <c r="CD211" s="10"/>
      <c r="CE211" s="10"/>
      <c r="CF211" s="10"/>
      <c r="CG211" s="10"/>
      <c r="CH211" s="10"/>
      <c r="CI211" s="10"/>
      <c r="CJ211" s="10"/>
      <c r="CK211" s="10"/>
      <c r="CL211" s="10"/>
      <c r="CM211" s="10"/>
      <c r="CN211" s="10"/>
      <c r="CO211" s="10"/>
      <c r="CP211" s="10"/>
      <c r="CQ211" s="10"/>
      <c r="CS211" s="179" t="str">
        <f t="shared" si="30"/>
        <v>For_prod_218</v>
      </c>
      <c r="CT211" s="85">
        <f t="shared" si="31"/>
        <v>0</v>
      </c>
      <c r="CV211" s="130"/>
      <c r="CW211" s="131"/>
      <c r="CX211" s="132"/>
      <c r="CY211" s="130"/>
      <c r="CZ211" s="133"/>
      <c r="DA211" s="132"/>
      <c r="DB211" s="134"/>
      <c r="DC211" s="139"/>
      <c r="DD211" s="135"/>
      <c r="DE211" s="135"/>
      <c r="DF211" s="132"/>
      <c r="DG211" s="130"/>
      <c r="DH211" s="132"/>
      <c r="DI211" s="130"/>
      <c r="DJ211" s="168"/>
      <c r="DK211" s="10"/>
      <c r="DL211" s="143"/>
    </row>
    <row r="212" spans="35:116" ht="15.6" x14ac:dyDescent="0.3">
      <c r="AI212" s="206">
        <v>209</v>
      </c>
      <c r="AJ212" s="10" t="s">
        <v>480</v>
      </c>
      <c r="AK212" s="10"/>
      <c r="AL212" s="113">
        <f>VLOOKUP(AK212,Other_tabels!$E$5:$G$225,2,FALSE)</f>
        <v>0</v>
      </c>
      <c r="AM212" s="113">
        <f>VLOOKUP(AK212,Other_tabels!$E$5:$G$225,3,FALSE)</f>
        <v>0</v>
      </c>
      <c r="AN212" s="10"/>
      <c r="AO212" s="10"/>
      <c r="AQ212" s="10"/>
      <c r="AR212" s="10"/>
      <c r="AS212" s="202"/>
      <c r="AT212" s="10"/>
      <c r="AU212" s="10"/>
      <c r="AX212" s="10"/>
      <c r="AY212" s="10"/>
      <c r="AZ212" s="10"/>
      <c r="BA212" s="10"/>
      <c r="BB212" s="10"/>
      <c r="BC212" s="10"/>
      <c r="BD212" s="10"/>
      <c r="BE212" s="10"/>
      <c r="BF212" s="10"/>
      <c r="BG212" s="10"/>
      <c r="BH212" s="10"/>
      <c r="BI212" s="10"/>
      <c r="BJ212" s="10"/>
      <c r="BK212" s="10"/>
      <c r="BL212" s="10"/>
      <c r="BM212" s="10"/>
      <c r="BN212" s="10"/>
      <c r="BO212" s="10"/>
      <c r="BP212" s="10"/>
      <c r="BQ212" s="89"/>
      <c r="BR212" s="89"/>
      <c r="BS212" s="89"/>
      <c r="BT212" s="89"/>
      <c r="BU212" s="89"/>
      <c r="BV212" s="89"/>
      <c r="BW212" s="29"/>
      <c r="BX212" s="29"/>
      <c r="BY212" s="29"/>
      <c r="BZ212" s="89"/>
      <c r="CA212" s="89"/>
      <c r="CB212" s="89"/>
      <c r="CC212" s="10"/>
      <c r="CD212" s="10"/>
      <c r="CE212" s="10"/>
      <c r="CF212" s="10"/>
      <c r="CG212" s="10"/>
      <c r="CH212" s="10"/>
      <c r="CI212" s="10"/>
      <c r="CJ212" s="10"/>
      <c r="CK212" s="10"/>
      <c r="CL212" s="10"/>
      <c r="CM212" s="10"/>
      <c r="CN212" s="10"/>
      <c r="CO212" s="10"/>
      <c r="CP212" s="10"/>
      <c r="CQ212" s="10"/>
      <c r="CS212" s="179" t="str">
        <f t="shared" si="30"/>
        <v>For_prod_219</v>
      </c>
      <c r="CT212" s="85">
        <f t="shared" si="31"/>
        <v>0</v>
      </c>
      <c r="CV212" s="130"/>
      <c r="CW212" s="131"/>
      <c r="CX212" s="132"/>
      <c r="CY212" s="130"/>
      <c r="CZ212" s="133"/>
      <c r="DA212" s="132"/>
      <c r="DB212" s="134"/>
      <c r="DC212" s="139"/>
      <c r="DD212" s="135"/>
      <c r="DE212" s="135"/>
      <c r="DF212" s="132"/>
      <c r="DG212" s="130"/>
      <c r="DH212" s="132"/>
      <c r="DI212" s="130"/>
      <c r="DJ212" s="168"/>
      <c r="DK212" s="10"/>
      <c r="DL212" s="143"/>
    </row>
    <row r="213" spans="35:116" ht="15.6" x14ac:dyDescent="0.3">
      <c r="AI213" s="206">
        <v>210</v>
      </c>
      <c r="AJ213" s="10" t="s">
        <v>481</v>
      </c>
      <c r="AK213" s="10"/>
      <c r="AL213" s="113">
        <f>VLOOKUP(AK213,Other_tabels!$E$5:$G$225,2,FALSE)</f>
        <v>0</v>
      </c>
      <c r="AM213" s="113">
        <f>VLOOKUP(AK213,Other_tabels!$E$5:$G$225,3,FALSE)</f>
        <v>0</v>
      </c>
      <c r="AN213" s="10"/>
      <c r="AO213" s="10"/>
      <c r="AQ213" s="10"/>
      <c r="AR213" s="10"/>
      <c r="AS213" s="202"/>
      <c r="AT213" s="10"/>
      <c r="AU213" s="10"/>
      <c r="AX213" s="10"/>
      <c r="AY213" s="10"/>
      <c r="AZ213" s="10"/>
      <c r="BA213" s="10"/>
      <c r="BB213" s="10"/>
      <c r="BC213" s="10"/>
      <c r="BD213" s="10"/>
      <c r="BE213" s="10"/>
      <c r="BF213" s="10"/>
      <c r="BG213" s="10"/>
      <c r="BH213" s="10"/>
      <c r="BI213" s="10"/>
      <c r="BJ213" s="10"/>
      <c r="BK213" s="10"/>
      <c r="BL213" s="10"/>
      <c r="BM213" s="10"/>
      <c r="BN213" s="10"/>
      <c r="BO213" s="10"/>
      <c r="BP213" s="10"/>
      <c r="BQ213" s="89"/>
      <c r="BR213" s="89"/>
      <c r="BS213" s="89"/>
      <c r="BT213" s="89"/>
      <c r="BU213" s="89"/>
      <c r="BV213" s="89"/>
      <c r="BW213" s="29"/>
      <c r="BX213" s="29"/>
      <c r="BY213" s="29"/>
      <c r="BZ213" s="89"/>
      <c r="CA213" s="89"/>
      <c r="CB213" s="89"/>
      <c r="CC213" s="10"/>
      <c r="CD213" s="10"/>
      <c r="CE213" s="10"/>
      <c r="CF213" s="10"/>
      <c r="CG213" s="10"/>
      <c r="CH213" s="10"/>
      <c r="CI213" s="10"/>
      <c r="CJ213" s="10"/>
      <c r="CK213" s="10"/>
      <c r="CL213" s="10"/>
      <c r="CM213" s="10"/>
      <c r="CN213" s="10"/>
      <c r="CO213" s="10"/>
      <c r="CP213" s="10"/>
      <c r="CQ213" s="10"/>
      <c r="CS213" s="179" t="str">
        <f t="shared" si="30"/>
        <v>For_prod_220</v>
      </c>
      <c r="CT213" s="85">
        <f t="shared" si="31"/>
        <v>0</v>
      </c>
      <c r="CV213" s="130"/>
      <c r="CW213" s="131"/>
      <c r="CX213" s="132"/>
      <c r="CY213" s="130"/>
      <c r="CZ213" s="133"/>
      <c r="DA213" s="132"/>
      <c r="DB213" s="134"/>
      <c r="DC213" s="139"/>
      <c r="DD213" s="135"/>
      <c r="DE213" s="135"/>
      <c r="DF213" s="132"/>
      <c r="DG213" s="130"/>
      <c r="DH213" s="132"/>
      <c r="DI213" s="130"/>
      <c r="DJ213" s="168"/>
      <c r="DK213" s="10"/>
      <c r="DL213" s="143"/>
    </row>
    <row r="214" spans="35:116" ht="15.6" x14ac:dyDescent="0.3">
      <c r="AI214" s="206">
        <v>211</v>
      </c>
      <c r="AJ214" s="10" t="s">
        <v>482</v>
      </c>
      <c r="AK214" s="10"/>
      <c r="AL214" s="113">
        <f>VLOOKUP(AK214,Other_tabels!$E$5:$G$225,2,FALSE)</f>
        <v>0</v>
      </c>
      <c r="AM214" s="113">
        <f>VLOOKUP(AK214,Other_tabels!$E$5:$G$225,3,FALSE)</f>
        <v>0</v>
      </c>
      <c r="AN214" s="10"/>
      <c r="AO214" s="10"/>
      <c r="AQ214" s="10"/>
      <c r="AR214" s="10"/>
      <c r="AS214" s="202"/>
      <c r="AT214" s="10"/>
      <c r="AU214" s="10"/>
      <c r="AX214" s="10"/>
      <c r="AY214" s="10"/>
      <c r="AZ214" s="10"/>
      <c r="BA214" s="10"/>
      <c r="BB214" s="10"/>
      <c r="BC214" s="10"/>
      <c r="BD214" s="10"/>
      <c r="BE214" s="10"/>
      <c r="BF214" s="10"/>
      <c r="BG214" s="10"/>
      <c r="BH214" s="10"/>
      <c r="BI214" s="10"/>
      <c r="BJ214" s="10"/>
      <c r="BK214" s="10"/>
      <c r="BL214" s="10"/>
      <c r="BM214" s="10"/>
      <c r="BN214" s="10"/>
      <c r="BO214" s="10"/>
      <c r="BP214" s="10"/>
      <c r="BQ214" s="89"/>
      <c r="BR214" s="89"/>
      <c r="BS214" s="89"/>
      <c r="BT214" s="89"/>
      <c r="BU214" s="89"/>
      <c r="BV214" s="89"/>
      <c r="BW214" s="29"/>
      <c r="BX214" s="29"/>
      <c r="BY214" s="29"/>
      <c r="BZ214" s="89"/>
      <c r="CA214" s="89"/>
      <c r="CB214" s="89"/>
      <c r="CC214" s="10"/>
      <c r="CD214" s="10"/>
      <c r="CE214" s="10"/>
      <c r="CF214" s="10"/>
      <c r="CG214" s="10"/>
      <c r="CH214" s="10"/>
      <c r="CI214" s="10"/>
      <c r="CJ214" s="10"/>
      <c r="CK214" s="10"/>
      <c r="CL214" s="10"/>
      <c r="CM214" s="10"/>
      <c r="CN214" s="10"/>
      <c r="CO214" s="10"/>
      <c r="CP214" s="10"/>
      <c r="CQ214" s="10"/>
      <c r="CS214" s="179" t="str">
        <f t="shared" si="30"/>
        <v>For_prod_221</v>
      </c>
      <c r="CT214" s="85">
        <f t="shared" si="31"/>
        <v>0</v>
      </c>
      <c r="CV214" s="130"/>
      <c r="CW214" s="131"/>
      <c r="CX214" s="132"/>
      <c r="CY214" s="130"/>
      <c r="CZ214" s="133"/>
      <c r="DA214" s="132"/>
      <c r="DB214" s="134"/>
      <c r="DC214" s="139"/>
      <c r="DD214" s="135"/>
      <c r="DE214" s="135"/>
      <c r="DF214" s="132"/>
      <c r="DG214" s="130"/>
      <c r="DH214" s="132"/>
      <c r="DI214" s="130"/>
      <c r="DJ214" s="168"/>
      <c r="DK214" s="10"/>
      <c r="DL214" s="143"/>
    </row>
    <row r="215" spans="35:116" ht="15.6" x14ac:dyDescent="0.3">
      <c r="AI215" s="206">
        <v>212</v>
      </c>
      <c r="AJ215" s="10" t="s">
        <v>483</v>
      </c>
      <c r="AK215" s="10"/>
      <c r="AL215" s="113">
        <f>VLOOKUP(AK215,Other_tabels!$E$5:$G$225,2,FALSE)</f>
        <v>0</v>
      </c>
      <c r="AM215" s="113">
        <f>VLOOKUP(AK215,Other_tabels!$E$5:$G$225,3,FALSE)</f>
        <v>0</v>
      </c>
      <c r="AN215" s="10"/>
      <c r="AO215" s="10"/>
      <c r="AQ215" s="10"/>
      <c r="AR215" s="10"/>
      <c r="AS215" s="202"/>
      <c r="AT215" s="10"/>
      <c r="AU215" s="10"/>
      <c r="AX215" s="10"/>
      <c r="AY215" s="10"/>
      <c r="AZ215" s="10"/>
      <c r="BA215" s="10"/>
      <c r="BB215" s="10"/>
      <c r="BC215" s="10"/>
      <c r="BD215" s="10"/>
      <c r="BE215" s="10"/>
      <c r="BF215" s="10"/>
      <c r="BG215" s="10"/>
      <c r="BH215" s="10"/>
      <c r="BI215" s="10"/>
      <c r="BJ215" s="10"/>
      <c r="BK215" s="10"/>
      <c r="BL215" s="10"/>
      <c r="BM215" s="10"/>
      <c r="BN215" s="10"/>
      <c r="BO215" s="10"/>
      <c r="BP215" s="10"/>
      <c r="BQ215" s="89"/>
      <c r="BR215" s="89"/>
      <c r="BS215" s="89"/>
      <c r="BT215" s="89"/>
      <c r="BU215" s="89"/>
      <c r="BV215" s="89"/>
      <c r="BW215" s="29"/>
      <c r="BX215" s="29"/>
      <c r="BY215" s="29"/>
      <c r="BZ215" s="89"/>
      <c r="CA215" s="89"/>
      <c r="CB215" s="89"/>
      <c r="CC215" s="10"/>
      <c r="CD215" s="10"/>
      <c r="CE215" s="10"/>
      <c r="CF215" s="10"/>
      <c r="CG215" s="10"/>
      <c r="CH215" s="10"/>
      <c r="CI215" s="10"/>
      <c r="CJ215" s="10"/>
      <c r="CK215" s="10"/>
      <c r="CL215" s="10"/>
      <c r="CM215" s="10"/>
      <c r="CN215" s="10"/>
      <c r="CO215" s="10"/>
      <c r="CP215" s="10"/>
      <c r="CQ215" s="10"/>
      <c r="CS215" s="179" t="str">
        <f t="shared" si="30"/>
        <v>For_prod_222</v>
      </c>
      <c r="CT215" s="85">
        <f t="shared" si="31"/>
        <v>0</v>
      </c>
      <c r="CV215" s="130"/>
      <c r="CW215" s="131"/>
      <c r="CX215" s="132"/>
      <c r="CY215" s="130"/>
      <c r="CZ215" s="133"/>
      <c r="DA215" s="132"/>
      <c r="DB215" s="134"/>
      <c r="DC215" s="139"/>
      <c r="DD215" s="135"/>
      <c r="DE215" s="135"/>
      <c r="DF215" s="132"/>
      <c r="DG215" s="130"/>
      <c r="DH215" s="132"/>
      <c r="DI215" s="130"/>
      <c r="DJ215" s="168"/>
      <c r="DK215" s="10"/>
      <c r="DL215" s="143"/>
    </row>
    <row r="216" spans="35:116" ht="15.6" x14ac:dyDescent="0.3">
      <c r="AI216" s="206">
        <v>213</v>
      </c>
      <c r="AJ216" s="10" t="s">
        <v>484</v>
      </c>
      <c r="AK216" s="10"/>
      <c r="AL216" s="113">
        <f>VLOOKUP(AK216,Other_tabels!$E$5:$G$225,2,FALSE)</f>
        <v>0</v>
      </c>
      <c r="AM216" s="113">
        <f>VLOOKUP(AK216,Other_tabels!$E$5:$G$225,3,FALSE)</f>
        <v>0</v>
      </c>
      <c r="AN216" s="10"/>
      <c r="AO216" s="10"/>
      <c r="AQ216" s="10"/>
      <c r="AR216" s="10"/>
      <c r="AS216" s="202"/>
      <c r="AT216" s="10"/>
      <c r="AU216" s="10"/>
      <c r="AX216" s="10"/>
      <c r="AY216" s="10"/>
      <c r="AZ216" s="10"/>
      <c r="BA216" s="10"/>
      <c r="BB216" s="10"/>
      <c r="BC216" s="10"/>
      <c r="BD216" s="10"/>
      <c r="BE216" s="10"/>
      <c r="BF216" s="10"/>
      <c r="BG216" s="10"/>
      <c r="BH216" s="10"/>
      <c r="BI216" s="10"/>
      <c r="BJ216" s="10"/>
      <c r="BK216" s="10"/>
      <c r="BL216" s="10"/>
      <c r="BM216" s="10"/>
      <c r="BN216" s="10"/>
      <c r="BO216" s="10"/>
      <c r="BP216" s="10"/>
      <c r="BQ216" s="89"/>
      <c r="BR216" s="89"/>
      <c r="BS216" s="89"/>
      <c r="BT216" s="89"/>
      <c r="BU216" s="89"/>
      <c r="BV216" s="89"/>
      <c r="BW216" s="29"/>
      <c r="BX216" s="29"/>
      <c r="BY216" s="29"/>
      <c r="BZ216" s="89"/>
      <c r="CA216" s="89"/>
      <c r="CB216" s="89"/>
      <c r="CC216" s="10"/>
      <c r="CD216" s="10"/>
      <c r="CE216" s="10"/>
      <c r="CF216" s="10"/>
      <c r="CG216" s="10"/>
      <c r="CH216" s="10"/>
      <c r="CI216" s="10"/>
      <c r="CJ216" s="10"/>
      <c r="CK216" s="10"/>
      <c r="CL216" s="10"/>
      <c r="CM216" s="10"/>
      <c r="CN216" s="10"/>
      <c r="CO216" s="10"/>
      <c r="CP216" s="10"/>
      <c r="CQ216" s="10"/>
      <c r="CS216" s="179" t="str">
        <f t="shared" si="30"/>
        <v>For_prod_223</v>
      </c>
      <c r="CT216" s="85">
        <f t="shared" si="31"/>
        <v>0</v>
      </c>
      <c r="CV216" s="130"/>
      <c r="CW216" s="131"/>
      <c r="CX216" s="132"/>
      <c r="CY216" s="130"/>
      <c r="CZ216" s="133"/>
      <c r="DA216" s="132"/>
      <c r="DB216" s="134"/>
      <c r="DC216" s="139"/>
      <c r="DD216" s="135"/>
      <c r="DE216" s="135"/>
      <c r="DF216" s="132"/>
      <c r="DG216" s="130"/>
      <c r="DH216" s="132"/>
      <c r="DI216" s="130"/>
      <c r="DJ216" s="168"/>
      <c r="DK216" s="10"/>
      <c r="DL216" s="143"/>
    </row>
    <row r="217" spans="35:116" ht="15.6" x14ac:dyDescent="0.3">
      <c r="AI217" s="206">
        <v>214</v>
      </c>
      <c r="AJ217" s="10" t="s">
        <v>485</v>
      </c>
      <c r="AK217" s="10"/>
      <c r="AL217" s="113">
        <f>VLOOKUP(AK217,Other_tabels!$E$5:$G$225,2,FALSE)</f>
        <v>0</v>
      </c>
      <c r="AM217" s="113">
        <f>VLOOKUP(AK217,Other_tabels!$E$5:$G$225,3,FALSE)</f>
        <v>0</v>
      </c>
      <c r="AN217" s="10"/>
      <c r="AO217" s="10"/>
      <c r="AQ217" s="10"/>
      <c r="AR217" s="10"/>
      <c r="AS217" s="202"/>
      <c r="AT217" s="10"/>
      <c r="AU217" s="10"/>
      <c r="AX217" s="10"/>
      <c r="AY217" s="10"/>
      <c r="AZ217" s="10"/>
      <c r="BA217" s="10"/>
      <c r="BB217" s="10"/>
      <c r="BC217" s="10"/>
      <c r="BD217" s="10"/>
      <c r="BE217" s="10"/>
      <c r="BF217" s="10"/>
      <c r="BG217" s="10"/>
      <c r="BH217" s="10"/>
      <c r="BI217" s="10"/>
      <c r="BJ217" s="10"/>
      <c r="BK217" s="10"/>
      <c r="BL217" s="10"/>
      <c r="BM217" s="10"/>
      <c r="BN217" s="10"/>
      <c r="BO217" s="10"/>
      <c r="BP217" s="10"/>
      <c r="BQ217" s="89"/>
      <c r="BR217" s="89"/>
      <c r="BS217" s="89"/>
      <c r="BT217" s="89"/>
      <c r="BU217" s="89"/>
      <c r="BV217" s="89"/>
      <c r="BW217" s="29"/>
      <c r="BX217" s="29"/>
      <c r="BY217" s="29"/>
      <c r="BZ217" s="89"/>
      <c r="CA217" s="89"/>
      <c r="CB217" s="89"/>
      <c r="CC217" s="10"/>
      <c r="CD217" s="10"/>
      <c r="CE217" s="10"/>
      <c r="CF217" s="10"/>
      <c r="CG217" s="10"/>
      <c r="CH217" s="10"/>
      <c r="CI217" s="10"/>
      <c r="CJ217" s="10"/>
      <c r="CK217" s="10"/>
      <c r="CL217" s="10"/>
      <c r="CM217" s="10"/>
      <c r="CN217" s="10"/>
      <c r="CO217" s="10"/>
      <c r="CP217" s="10"/>
      <c r="CQ217" s="10"/>
      <c r="CS217" s="179" t="str">
        <f t="shared" si="30"/>
        <v>For_prod_224</v>
      </c>
      <c r="CT217" s="85">
        <f t="shared" si="31"/>
        <v>0</v>
      </c>
      <c r="CV217" s="130"/>
      <c r="CW217" s="131"/>
      <c r="CX217" s="132"/>
      <c r="CY217" s="130"/>
      <c r="CZ217" s="133"/>
      <c r="DA217" s="132"/>
      <c r="DB217" s="134"/>
      <c r="DC217" s="139"/>
      <c r="DD217" s="135"/>
      <c r="DE217" s="135"/>
      <c r="DF217" s="132"/>
      <c r="DG217" s="130"/>
      <c r="DH217" s="132"/>
      <c r="DI217" s="130"/>
      <c r="DJ217" s="168"/>
      <c r="DK217" s="10"/>
      <c r="DL217" s="143"/>
    </row>
    <row r="218" spans="35:116" ht="15.6" x14ac:dyDescent="0.3">
      <c r="AI218" s="206">
        <v>215</v>
      </c>
      <c r="AJ218" s="10" t="s">
        <v>486</v>
      </c>
      <c r="AK218" s="10"/>
      <c r="AL218" s="113">
        <f>VLOOKUP(AK218,Other_tabels!$E$5:$G$225,2,FALSE)</f>
        <v>0</v>
      </c>
      <c r="AM218" s="113">
        <f>VLOOKUP(AK218,Other_tabels!$E$5:$G$225,3,FALSE)</f>
        <v>0</v>
      </c>
      <c r="AN218" s="10"/>
      <c r="AO218" s="10"/>
      <c r="AQ218" s="10"/>
      <c r="AR218" s="10"/>
      <c r="AS218" s="202"/>
      <c r="AT218" s="10"/>
      <c r="AU218" s="10"/>
      <c r="AX218" s="10"/>
      <c r="AY218" s="10"/>
      <c r="AZ218" s="10"/>
      <c r="BA218" s="10"/>
      <c r="BB218" s="10"/>
      <c r="BC218" s="10"/>
      <c r="BD218" s="10"/>
      <c r="BE218" s="10"/>
      <c r="BF218" s="10"/>
      <c r="BG218" s="10"/>
      <c r="BH218" s="10"/>
      <c r="BI218" s="10"/>
      <c r="BJ218" s="10"/>
      <c r="BK218" s="10"/>
      <c r="BL218" s="10"/>
      <c r="BM218" s="10"/>
      <c r="BN218" s="10"/>
      <c r="BO218" s="10"/>
      <c r="BP218" s="10"/>
      <c r="BQ218" s="89"/>
      <c r="BR218" s="89"/>
      <c r="BS218" s="89"/>
      <c r="BT218" s="89"/>
      <c r="BU218" s="89"/>
      <c r="BV218" s="89"/>
      <c r="BW218" s="29"/>
      <c r="BX218" s="29"/>
      <c r="BY218" s="29"/>
      <c r="BZ218" s="89"/>
      <c r="CA218" s="89"/>
      <c r="CB218" s="89"/>
      <c r="CC218" s="10"/>
      <c r="CD218" s="10"/>
      <c r="CE218" s="10"/>
      <c r="CF218" s="10"/>
      <c r="CG218" s="10"/>
      <c r="CH218" s="10"/>
      <c r="CI218" s="10"/>
      <c r="CJ218" s="10"/>
      <c r="CK218" s="10"/>
      <c r="CL218" s="10"/>
      <c r="CM218" s="10"/>
      <c r="CN218" s="10"/>
      <c r="CO218" s="10"/>
      <c r="CP218" s="10"/>
      <c r="CQ218" s="10"/>
      <c r="CS218" s="179" t="str">
        <f t="shared" si="30"/>
        <v>For_prod_225</v>
      </c>
      <c r="CT218" s="85">
        <f t="shared" si="31"/>
        <v>0</v>
      </c>
      <c r="CV218" s="130"/>
      <c r="CW218" s="131"/>
      <c r="CX218" s="132"/>
      <c r="CY218" s="130"/>
      <c r="CZ218" s="133"/>
      <c r="DA218" s="132"/>
      <c r="DB218" s="134"/>
      <c r="DC218" s="139"/>
      <c r="DD218" s="135"/>
      <c r="DE218" s="135"/>
      <c r="DF218" s="132"/>
      <c r="DG218" s="130"/>
      <c r="DH218" s="132"/>
      <c r="DI218" s="130"/>
      <c r="DJ218" s="168"/>
      <c r="DK218" s="10"/>
      <c r="DL218" s="143"/>
    </row>
    <row r="219" spans="35:116" ht="15.6" x14ac:dyDescent="0.3">
      <c r="AI219" s="206">
        <v>216</v>
      </c>
      <c r="AJ219" s="10" t="s">
        <v>487</v>
      </c>
      <c r="AK219" s="10"/>
      <c r="AL219" s="113">
        <f>VLOOKUP(AK219,Other_tabels!$E$5:$G$225,2,FALSE)</f>
        <v>0</v>
      </c>
      <c r="AM219" s="113">
        <f>VLOOKUP(AK219,Other_tabels!$E$5:$G$225,3,FALSE)</f>
        <v>0</v>
      </c>
      <c r="AN219" s="10"/>
      <c r="AO219" s="10"/>
      <c r="AQ219" s="10"/>
      <c r="AR219" s="10"/>
      <c r="AS219" s="202"/>
      <c r="AT219" s="10"/>
      <c r="AU219" s="10"/>
      <c r="AX219" s="10"/>
      <c r="AY219" s="10"/>
      <c r="AZ219" s="10"/>
      <c r="BA219" s="10"/>
      <c r="BB219" s="10"/>
      <c r="BC219" s="10"/>
      <c r="BD219" s="10"/>
      <c r="BE219" s="10"/>
      <c r="BF219" s="10"/>
      <c r="BG219" s="10"/>
      <c r="BH219" s="10"/>
      <c r="BI219" s="10"/>
      <c r="BJ219" s="10"/>
      <c r="BK219" s="10"/>
      <c r="BL219" s="10"/>
      <c r="BM219" s="10"/>
      <c r="BN219" s="10"/>
      <c r="BO219" s="10"/>
      <c r="BP219" s="10"/>
      <c r="BQ219" s="89"/>
      <c r="BR219" s="89"/>
      <c r="BS219" s="89"/>
      <c r="BT219" s="89"/>
      <c r="BU219" s="89"/>
      <c r="BV219" s="89"/>
      <c r="BW219" s="29"/>
      <c r="BX219" s="29"/>
      <c r="BY219" s="29"/>
      <c r="BZ219" s="89"/>
      <c r="CA219" s="89"/>
      <c r="CB219" s="89"/>
      <c r="CC219" s="10"/>
      <c r="CD219" s="10"/>
      <c r="CE219" s="10"/>
      <c r="CF219" s="10"/>
      <c r="CG219" s="10"/>
      <c r="CH219" s="10"/>
      <c r="CI219" s="10"/>
      <c r="CJ219" s="10"/>
      <c r="CK219" s="10"/>
      <c r="CL219" s="10"/>
      <c r="CM219" s="10"/>
      <c r="CN219" s="10"/>
      <c r="CO219" s="10"/>
      <c r="CP219" s="10"/>
      <c r="CQ219" s="10"/>
      <c r="CS219" s="179" t="str">
        <f t="shared" si="30"/>
        <v>For_prod_226</v>
      </c>
      <c r="CT219" s="85">
        <f t="shared" si="31"/>
        <v>0</v>
      </c>
      <c r="CV219" s="130"/>
      <c r="CW219" s="131"/>
      <c r="CX219" s="132"/>
      <c r="CY219" s="130"/>
      <c r="CZ219" s="133"/>
      <c r="DA219" s="132"/>
      <c r="DB219" s="134"/>
      <c r="DC219" s="139"/>
      <c r="DD219" s="135"/>
      <c r="DE219" s="135"/>
      <c r="DF219" s="132"/>
      <c r="DG219" s="130"/>
      <c r="DH219" s="132"/>
      <c r="DI219" s="130"/>
      <c r="DJ219" s="168"/>
      <c r="DK219" s="10"/>
      <c r="DL219" s="143"/>
    </row>
    <row r="220" spans="35:116" ht="15.6" x14ac:dyDescent="0.3">
      <c r="AI220" s="206">
        <v>217</v>
      </c>
      <c r="AJ220" s="10" t="s">
        <v>488</v>
      </c>
      <c r="AK220" s="10"/>
      <c r="AL220" s="113">
        <f>VLOOKUP(AK220,Other_tabels!$E$5:$G$225,2,FALSE)</f>
        <v>0</v>
      </c>
      <c r="AM220" s="113">
        <f>VLOOKUP(AK220,Other_tabels!$E$5:$G$225,3,FALSE)</f>
        <v>0</v>
      </c>
      <c r="AN220" s="10"/>
      <c r="AO220" s="10"/>
      <c r="AQ220" s="10"/>
      <c r="AR220" s="10"/>
      <c r="AS220" s="202"/>
      <c r="AT220" s="10"/>
      <c r="AU220" s="10"/>
      <c r="AX220" s="10"/>
      <c r="AY220" s="10"/>
      <c r="AZ220" s="10"/>
      <c r="BA220" s="10"/>
      <c r="BB220" s="10"/>
      <c r="BC220" s="10"/>
      <c r="BD220" s="10"/>
      <c r="BE220" s="10"/>
      <c r="BF220" s="10"/>
      <c r="BG220" s="10"/>
      <c r="BH220" s="10"/>
      <c r="BI220" s="10"/>
      <c r="BJ220" s="10"/>
      <c r="BK220" s="10"/>
      <c r="BL220" s="10"/>
      <c r="BM220" s="10"/>
      <c r="BN220" s="10"/>
      <c r="BO220" s="10"/>
      <c r="BP220" s="10"/>
      <c r="BQ220" s="89"/>
      <c r="BR220" s="89"/>
      <c r="BS220" s="89"/>
      <c r="BT220" s="89"/>
      <c r="BU220" s="89"/>
      <c r="BV220" s="89"/>
      <c r="BW220" s="29"/>
      <c r="BX220" s="29"/>
      <c r="BY220" s="29"/>
      <c r="BZ220" s="89"/>
      <c r="CA220" s="89"/>
      <c r="CB220" s="89"/>
      <c r="CC220" s="10"/>
      <c r="CD220" s="10"/>
      <c r="CE220" s="10"/>
      <c r="CF220" s="10"/>
      <c r="CG220" s="10"/>
      <c r="CH220" s="10"/>
      <c r="CI220" s="10"/>
      <c r="CJ220" s="10"/>
      <c r="CK220" s="10"/>
      <c r="CL220" s="10"/>
      <c r="CM220" s="10"/>
      <c r="CN220" s="10"/>
      <c r="CO220" s="10"/>
      <c r="CP220" s="10"/>
      <c r="CQ220" s="10"/>
      <c r="CS220" s="179" t="str">
        <f t="shared" si="30"/>
        <v>For_prod_227</v>
      </c>
      <c r="CT220" s="85">
        <f t="shared" si="31"/>
        <v>0</v>
      </c>
      <c r="CV220" s="130"/>
      <c r="CW220" s="131"/>
      <c r="CX220" s="132"/>
      <c r="CY220" s="130"/>
      <c r="CZ220" s="133"/>
      <c r="DA220" s="132"/>
      <c r="DB220" s="134"/>
      <c r="DC220" s="139"/>
      <c r="DD220" s="135"/>
      <c r="DE220" s="135"/>
      <c r="DF220" s="132"/>
      <c r="DG220" s="130"/>
      <c r="DH220" s="132"/>
      <c r="DI220" s="130"/>
      <c r="DJ220" s="168"/>
      <c r="DK220" s="10"/>
      <c r="DL220" s="143"/>
    </row>
    <row r="221" spans="35:116" ht="15.6" x14ac:dyDescent="0.3">
      <c r="AI221" s="206">
        <v>218</v>
      </c>
      <c r="AJ221" s="10" t="s">
        <v>489</v>
      </c>
      <c r="AK221" s="10"/>
      <c r="AL221" s="113">
        <f>VLOOKUP(AK221,Other_tabels!$E$5:$G$225,2,FALSE)</f>
        <v>0</v>
      </c>
      <c r="AM221" s="113">
        <f>VLOOKUP(AK221,Other_tabels!$E$5:$G$225,3,FALSE)</f>
        <v>0</v>
      </c>
      <c r="AN221" s="10"/>
      <c r="AO221" s="10"/>
      <c r="AQ221" s="10"/>
      <c r="AR221" s="10"/>
      <c r="AS221" s="202"/>
      <c r="AT221" s="10"/>
      <c r="AU221" s="10"/>
      <c r="AX221" s="10"/>
      <c r="AY221" s="10"/>
      <c r="AZ221" s="10"/>
      <c r="BA221" s="10"/>
      <c r="BB221" s="10"/>
      <c r="BC221" s="10"/>
      <c r="BD221" s="10"/>
      <c r="BE221" s="10"/>
      <c r="BF221" s="10"/>
      <c r="BG221" s="10"/>
      <c r="BH221" s="10"/>
      <c r="BI221" s="10"/>
      <c r="BJ221" s="10"/>
      <c r="BK221" s="10"/>
      <c r="BL221" s="10"/>
      <c r="BM221" s="10"/>
      <c r="BN221" s="10"/>
      <c r="BO221" s="10"/>
      <c r="BP221" s="10"/>
      <c r="BQ221" s="89"/>
      <c r="BR221" s="89"/>
      <c r="BS221" s="89"/>
      <c r="BT221" s="89"/>
      <c r="BU221" s="89"/>
      <c r="BV221" s="89"/>
      <c r="BW221" s="29"/>
      <c r="BX221" s="29"/>
      <c r="BY221" s="29"/>
      <c r="BZ221" s="89"/>
      <c r="CA221" s="89"/>
      <c r="CB221" s="89"/>
      <c r="CC221" s="10"/>
      <c r="CD221" s="10"/>
      <c r="CE221" s="10"/>
      <c r="CF221" s="10"/>
      <c r="CG221" s="10"/>
      <c r="CH221" s="10"/>
      <c r="CI221" s="10"/>
      <c r="CJ221" s="10"/>
      <c r="CK221" s="10"/>
      <c r="CL221" s="10"/>
      <c r="CM221" s="10"/>
      <c r="CN221" s="10"/>
      <c r="CO221" s="10"/>
      <c r="CP221" s="10"/>
      <c r="CQ221" s="10"/>
      <c r="CS221" s="179" t="str">
        <f t="shared" si="30"/>
        <v>For_prod_228</v>
      </c>
      <c r="CT221" s="85">
        <f t="shared" si="31"/>
        <v>0</v>
      </c>
      <c r="CV221" s="130"/>
      <c r="CW221" s="131"/>
      <c r="CX221" s="132"/>
      <c r="CY221" s="130"/>
      <c r="CZ221" s="133"/>
      <c r="DA221" s="132"/>
      <c r="DB221" s="134"/>
      <c r="DC221" s="139"/>
      <c r="DD221" s="135"/>
      <c r="DE221" s="135"/>
      <c r="DF221" s="132"/>
      <c r="DG221" s="130"/>
      <c r="DH221" s="132"/>
      <c r="DI221" s="130"/>
      <c r="DJ221" s="168"/>
      <c r="DK221" s="10"/>
      <c r="DL221" s="143"/>
    </row>
    <row r="222" spans="35:116" ht="15.6" x14ac:dyDescent="0.3">
      <c r="AI222" s="206">
        <v>219</v>
      </c>
      <c r="AJ222" s="10" t="s">
        <v>490</v>
      </c>
      <c r="AK222" s="10"/>
      <c r="AL222" s="113">
        <f>VLOOKUP(AK222,Other_tabels!$E$5:$G$225,2,FALSE)</f>
        <v>0</v>
      </c>
      <c r="AM222" s="113">
        <f>VLOOKUP(AK222,Other_tabels!$E$5:$G$225,3,FALSE)</f>
        <v>0</v>
      </c>
      <c r="AN222" s="10"/>
      <c r="AO222" s="10"/>
      <c r="AQ222" s="10"/>
      <c r="AR222" s="10"/>
      <c r="AS222" s="202"/>
      <c r="AT222" s="10"/>
      <c r="AU222" s="10"/>
      <c r="AX222" s="10"/>
      <c r="AY222" s="10"/>
      <c r="AZ222" s="10"/>
      <c r="BA222" s="10"/>
      <c r="BB222" s="10"/>
      <c r="BC222" s="10"/>
      <c r="BD222" s="10"/>
      <c r="BE222" s="10"/>
      <c r="BF222" s="10"/>
      <c r="BG222" s="10"/>
      <c r="BH222" s="10"/>
      <c r="BI222" s="10"/>
      <c r="BJ222" s="10"/>
      <c r="BK222" s="10"/>
      <c r="BL222" s="10"/>
      <c r="BM222" s="10"/>
      <c r="BN222" s="10"/>
      <c r="BO222" s="10"/>
      <c r="BP222" s="10"/>
      <c r="BQ222" s="89"/>
      <c r="BR222" s="89"/>
      <c r="BS222" s="89"/>
      <c r="BT222" s="89"/>
      <c r="BU222" s="89"/>
      <c r="BV222" s="89"/>
      <c r="BW222" s="29"/>
      <c r="BX222" s="29"/>
      <c r="BY222" s="29"/>
      <c r="BZ222" s="89"/>
      <c r="CA222" s="89"/>
      <c r="CB222" s="89"/>
      <c r="CC222" s="10"/>
      <c r="CD222" s="10"/>
      <c r="CE222" s="10"/>
      <c r="CF222" s="10"/>
      <c r="CG222" s="10"/>
      <c r="CH222" s="10"/>
      <c r="CI222" s="10"/>
      <c r="CJ222" s="10"/>
      <c r="CK222" s="10"/>
      <c r="CL222" s="10"/>
      <c r="CM222" s="10"/>
      <c r="CN222" s="10"/>
      <c r="CO222" s="10"/>
      <c r="CP222" s="10"/>
      <c r="CQ222" s="10"/>
      <c r="CS222" s="179" t="str">
        <f t="shared" si="30"/>
        <v>For_prod_229</v>
      </c>
      <c r="CT222" s="85">
        <f t="shared" si="31"/>
        <v>0</v>
      </c>
      <c r="CV222" s="130"/>
      <c r="CW222" s="131"/>
      <c r="CX222" s="132"/>
      <c r="CY222" s="130"/>
      <c r="CZ222" s="133"/>
      <c r="DA222" s="132"/>
      <c r="DB222" s="134"/>
      <c r="DC222" s="139"/>
      <c r="DD222" s="135"/>
      <c r="DE222" s="135"/>
      <c r="DF222" s="132"/>
      <c r="DG222" s="130"/>
      <c r="DH222" s="132"/>
      <c r="DI222" s="130"/>
      <c r="DJ222" s="168"/>
      <c r="DK222" s="10"/>
      <c r="DL222" s="143"/>
    </row>
    <row r="223" spans="35:116" ht="15.6" x14ac:dyDescent="0.3">
      <c r="AI223" s="206">
        <v>220</v>
      </c>
      <c r="AJ223" s="10" t="s">
        <v>491</v>
      </c>
      <c r="AK223" s="10"/>
      <c r="AL223" s="113">
        <f>VLOOKUP(AK223,Other_tabels!$E$5:$G$225,2,FALSE)</f>
        <v>0</v>
      </c>
      <c r="AM223" s="113">
        <f>VLOOKUP(AK223,Other_tabels!$E$5:$G$225,3,FALSE)</f>
        <v>0</v>
      </c>
      <c r="AN223" s="10"/>
      <c r="AO223" s="10"/>
      <c r="AQ223" s="10"/>
      <c r="AR223" s="10"/>
      <c r="AS223" s="202"/>
      <c r="AT223" s="10"/>
      <c r="AU223" s="10"/>
      <c r="AX223" s="10"/>
      <c r="AY223" s="10"/>
      <c r="AZ223" s="10"/>
      <c r="BA223" s="10"/>
      <c r="BB223" s="10"/>
      <c r="BC223" s="10"/>
      <c r="BD223" s="10"/>
      <c r="BE223" s="10"/>
      <c r="BF223" s="10"/>
      <c r="BG223" s="10"/>
      <c r="BH223" s="10"/>
      <c r="BI223" s="10"/>
      <c r="BJ223" s="10"/>
      <c r="BK223" s="10"/>
      <c r="BL223" s="10"/>
      <c r="BM223" s="10"/>
      <c r="BN223" s="10"/>
      <c r="BO223" s="10"/>
      <c r="BP223" s="10"/>
      <c r="BQ223" s="89"/>
      <c r="BR223" s="89"/>
      <c r="BS223" s="89"/>
      <c r="BT223" s="89"/>
      <c r="BU223" s="89"/>
      <c r="BV223" s="89"/>
      <c r="BW223" s="29"/>
      <c r="BX223" s="29"/>
      <c r="BY223" s="29"/>
      <c r="BZ223" s="89"/>
      <c r="CA223" s="89"/>
      <c r="CB223" s="89"/>
      <c r="CC223" s="10"/>
      <c r="CD223" s="10"/>
      <c r="CE223" s="10"/>
      <c r="CF223" s="10"/>
      <c r="CG223" s="10"/>
      <c r="CH223" s="10"/>
      <c r="CI223" s="10"/>
      <c r="CJ223" s="10"/>
      <c r="CK223" s="10"/>
      <c r="CL223" s="10"/>
      <c r="CM223" s="10"/>
      <c r="CN223" s="10"/>
      <c r="CO223" s="10"/>
      <c r="CP223" s="10"/>
      <c r="CQ223" s="10"/>
      <c r="CS223" s="179" t="str">
        <f t="shared" si="30"/>
        <v>For_prod_230</v>
      </c>
      <c r="CT223" s="85">
        <f t="shared" si="31"/>
        <v>0</v>
      </c>
      <c r="CV223" s="130"/>
      <c r="CW223" s="131"/>
      <c r="CX223" s="132"/>
      <c r="CY223" s="130"/>
      <c r="CZ223" s="133"/>
      <c r="DA223" s="132"/>
      <c r="DB223" s="134"/>
      <c r="DC223" s="139"/>
      <c r="DD223" s="135"/>
      <c r="DE223" s="135"/>
      <c r="DF223" s="132"/>
      <c r="DG223" s="130"/>
      <c r="DH223" s="132"/>
      <c r="DI223" s="130"/>
      <c r="DJ223" s="168"/>
      <c r="DK223" s="10"/>
      <c r="DL223" s="143"/>
    </row>
    <row r="224" spans="35:116" ht="15.6" x14ac:dyDescent="0.3">
      <c r="AI224" s="206">
        <v>221</v>
      </c>
      <c r="AJ224" s="10" t="s">
        <v>492</v>
      </c>
      <c r="AK224" s="10"/>
      <c r="AL224" s="113">
        <f>VLOOKUP(AK224,Other_tabels!$E$5:$G$225,2,FALSE)</f>
        <v>0</v>
      </c>
      <c r="AM224" s="113">
        <f>VLOOKUP(AK224,Other_tabels!$E$5:$G$225,3,FALSE)</f>
        <v>0</v>
      </c>
      <c r="AN224" s="10"/>
      <c r="AO224" s="10"/>
      <c r="AQ224" s="10"/>
      <c r="AR224" s="10"/>
      <c r="AS224" s="202"/>
      <c r="AT224" s="10"/>
      <c r="AU224" s="10"/>
      <c r="AX224" s="10"/>
      <c r="AY224" s="10"/>
      <c r="AZ224" s="10"/>
      <c r="BA224" s="10"/>
      <c r="BB224" s="10"/>
      <c r="BC224" s="10"/>
      <c r="BD224" s="10"/>
      <c r="BE224" s="10"/>
      <c r="BF224" s="10"/>
      <c r="BG224" s="10"/>
      <c r="BH224" s="10"/>
      <c r="BI224" s="10"/>
      <c r="BJ224" s="10"/>
      <c r="BK224" s="10"/>
      <c r="BL224" s="10"/>
      <c r="BM224" s="10"/>
      <c r="BN224" s="10"/>
      <c r="BO224" s="10"/>
      <c r="BP224" s="10"/>
      <c r="BQ224" s="89"/>
      <c r="BR224" s="89"/>
      <c r="BS224" s="89"/>
      <c r="BT224" s="89"/>
      <c r="BU224" s="89"/>
      <c r="BV224" s="89"/>
      <c r="BW224" s="29"/>
      <c r="BX224" s="29"/>
      <c r="BY224" s="29"/>
      <c r="BZ224" s="89"/>
      <c r="CA224" s="89"/>
      <c r="CB224" s="89"/>
      <c r="CC224" s="10"/>
      <c r="CD224" s="10"/>
      <c r="CE224" s="10"/>
      <c r="CF224" s="10"/>
      <c r="CG224" s="10"/>
      <c r="CH224" s="10"/>
      <c r="CI224" s="10"/>
      <c r="CJ224" s="10"/>
      <c r="CK224" s="10"/>
      <c r="CL224" s="10"/>
      <c r="CM224" s="10"/>
      <c r="CN224" s="10"/>
      <c r="CO224" s="10"/>
      <c r="CP224" s="10"/>
      <c r="CQ224" s="10"/>
      <c r="CS224" s="179" t="str">
        <f t="shared" si="30"/>
        <v>For_prod_231</v>
      </c>
      <c r="CT224" s="85">
        <f t="shared" si="31"/>
        <v>0</v>
      </c>
      <c r="CV224" s="130"/>
      <c r="CW224" s="131"/>
      <c r="CX224" s="132"/>
      <c r="CY224" s="130"/>
      <c r="CZ224" s="133"/>
      <c r="DA224" s="132"/>
      <c r="DB224" s="134"/>
      <c r="DC224" s="139"/>
      <c r="DD224" s="135"/>
      <c r="DE224" s="135"/>
      <c r="DF224" s="132"/>
      <c r="DG224" s="130"/>
      <c r="DH224" s="132"/>
      <c r="DI224" s="130"/>
      <c r="DJ224" s="168"/>
      <c r="DK224" s="10"/>
      <c r="DL224" s="143"/>
    </row>
    <row r="225" spans="35:116" ht="15.6" x14ac:dyDescent="0.3">
      <c r="AI225" s="206">
        <v>222</v>
      </c>
      <c r="AJ225" s="10" t="s">
        <v>493</v>
      </c>
      <c r="AK225" s="10"/>
      <c r="AL225" s="113">
        <f>VLOOKUP(AK225,Other_tabels!$E$5:$G$225,2,FALSE)</f>
        <v>0</v>
      </c>
      <c r="AM225" s="113">
        <f>VLOOKUP(AK225,Other_tabels!$E$5:$G$225,3,FALSE)</f>
        <v>0</v>
      </c>
      <c r="AN225" s="10"/>
      <c r="AO225" s="10"/>
      <c r="AQ225" s="10"/>
      <c r="AR225" s="10"/>
      <c r="AS225" s="202"/>
      <c r="AT225" s="10"/>
      <c r="AU225" s="10"/>
      <c r="AX225" s="10"/>
      <c r="AY225" s="10"/>
      <c r="AZ225" s="10"/>
      <c r="BA225" s="10"/>
      <c r="BB225" s="10"/>
      <c r="BC225" s="10"/>
      <c r="BD225" s="10"/>
      <c r="BE225" s="10"/>
      <c r="BF225" s="10"/>
      <c r="BG225" s="10"/>
      <c r="BH225" s="10"/>
      <c r="BI225" s="10"/>
      <c r="BJ225" s="10"/>
      <c r="BK225" s="10"/>
      <c r="BL225" s="10"/>
      <c r="BM225" s="10"/>
      <c r="BN225" s="10"/>
      <c r="BO225" s="10"/>
      <c r="BP225" s="10"/>
      <c r="BQ225" s="89"/>
      <c r="BR225" s="89"/>
      <c r="BS225" s="89"/>
      <c r="BT225" s="89"/>
      <c r="BU225" s="89"/>
      <c r="BV225" s="89"/>
      <c r="BW225" s="29"/>
      <c r="BX225" s="29"/>
      <c r="BY225" s="29"/>
      <c r="BZ225" s="89"/>
      <c r="CA225" s="89"/>
      <c r="CB225" s="89"/>
      <c r="CC225" s="10"/>
      <c r="CD225" s="10"/>
      <c r="CE225" s="10"/>
      <c r="CF225" s="10"/>
      <c r="CG225" s="10"/>
      <c r="CH225" s="10"/>
      <c r="CI225" s="10"/>
      <c r="CJ225" s="10"/>
      <c r="CK225" s="10"/>
      <c r="CL225" s="10"/>
      <c r="CM225" s="10"/>
      <c r="CN225" s="10"/>
      <c r="CO225" s="10"/>
      <c r="CP225" s="10"/>
      <c r="CQ225" s="10"/>
      <c r="CS225" s="179" t="str">
        <f t="shared" si="30"/>
        <v>For_prod_232</v>
      </c>
      <c r="CT225" s="85">
        <f t="shared" si="31"/>
        <v>0</v>
      </c>
      <c r="CV225" s="130"/>
      <c r="CW225" s="131"/>
      <c r="CX225" s="132"/>
      <c r="CY225" s="130"/>
      <c r="CZ225" s="133"/>
      <c r="DA225" s="132"/>
      <c r="DB225" s="134"/>
      <c r="DC225" s="139"/>
      <c r="DD225" s="135"/>
      <c r="DE225" s="135"/>
      <c r="DF225" s="132"/>
      <c r="DG225" s="130"/>
      <c r="DH225" s="132"/>
      <c r="DI225" s="130"/>
      <c r="DJ225" s="168"/>
      <c r="DK225" s="10"/>
      <c r="DL225" s="143"/>
    </row>
    <row r="226" spans="35:116" ht="15.6" x14ac:dyDescent="0.3">
      <c r="AI226" s="206">
        <v>223</v>
      </c>
      <c r="AJ226" s="10" t="s">
        <v>494</v>
      </c>
      <c r="AK226" s="10"/>
      <c r="AL226" s="113">
        <f>VLOOKUP(AK226,Other_tabels!$E$5:$G$225,2,FALSE)</f>
        <v>0</v>
      </c>
      <c r="AM226" s="113">
        <f>VLOOKUP(AK226,Other_tabels!$E$5:$G$225,3,FALSE)</f>
        <v>0</v>
      </c>
      <c r="AN226" s="10"/>
      <c r="AO226" s="10"/>
      <c r="AQ226" s="10"/>
      <c r="AR226" s="10"/>
      <c r="AS226" s="202"/>
      <c r="AT226" s="10"/>
      <c r="AU226" s="10"/>
      <c r="AX226" s="10"/>
      <c r="AY226" s="10"/>
      <c r="AZ226" s="10"/>
      <c r="BA226" s="10"/>
      <c r="BB226" s="10"/>
      <c r="BC226" s="10"/>
      <c r="BD226" s="10"/>
      <c r="BE226" s="10"/>
      <c r="BF226" s="10"/>
      <c r="BG226" s="10"/>
      <c r="BH226" s="10"/>
      <c r="BI226" s="10"/>
      <c r="BJ226" s="10"/>
      <c r="BK226" s="10"/>
      <c r="BL226" s="10"/>
      <c r="BM226" s="10"/>
      <c r="BN226" s="10"/>
      <c r="BO226" s="10"/>
      <c r="BP226" s="10"/>
      <c r="BQ226" s="89"/>
      <c r="BR226" s="89"/>
      <c r="BS226" s="89"/>
      <c r="BT226" s="89"/>
      <c r="BU226" s="89"/>
      <c r="BV226" s="89"/>
      <c r="BW226" s="29"/>
      <c r="BX226" s="29"/>
      <c r="BY226" s="29"/>
      <c r="BZ226" s="89"/>
      <c r="CA226" s="89"/>
      <c r="CB226" s="89"/>
      <c r="CC226" s="10"/>
      <c r="CD226" s="10"/>
      <c r="CE226" s="10"/>
      <c r="CF226" s="10"/>
      <c r="CG226" s="10"/>
      <c r="CH226" s="10"/>
      <c r="CI226" s="10"/>
      <c r="CJ226" s="10"/>
      <c r="CK226" s="10"/>
      <c r="CL226" s="10"/>
      <c r="CM226" s="10"/>
      <c r="CN226" s="10"/>
      <c r="CO226" s="10"/>
      <c r="CP226" s="10"/>
      <c r="CQ226" s="10"/>
      <c r="CS226" s="179" t="str">
        <f t="shared" si="30"/>
        <v>For_prod_233</v>
      </c>
      <c r="CT226" s="85">
        <f t="shared" si="31"/>
        <v>0</v>
      </c>
      <c r="CV226" s="130"/>
      <c r="CW226" s="131"/>
      <c r="CX226" s="132"/>
      <c r="CY226" s="130"/>
      <c r="CZ226" s="133"/>
      <c r="DA226" s="132"/>
      <c r="DB226" s="134"/>
      <c r="DC226" s="139"/>
      <c r="DD226" s="135"/>
      <c r="DE226" s="135"/>
      <c r="DF226" s="132"/>
      <c r="DG226" s="130"/>
      <c r="DH226" s="132"/>
      <c r="DI226" s="130"/>
      <c r="DJ226" s="168"/>
      <c r="DK226" s="10"/>
      <c r="DL226" s="143"/>
    </row>
    <row r="227" spans="35:116" ht="15.6" x14ac:dyDescent="0.3">
      <c r="AI227" s="206">
        <v>224</v>
      </c>
      <c r="AJ227" s="10" t="s">
        <v>495</v>
      </c>
      <c r="AK227" s="10"/>
      <c r="AL227" s="113">
        <f>VLOOKUP(AK227,Other_tabels!$E$5:$G$225,2,FALSE)</f>
        <v>0</v>
      </c>
      <c r="AM227" s="113">
        <f>VLOOKUP(AK227,Other_tabels!$E$5:$G$225,3,FALSE)</f>
        <v>0</v>
      </c>
      <c r="AN227" s="10"/>
      <c r="AO227" s="10"/>
      <c r="AQ227" s="10"/>
      <c r="AR227" s="10"/>
      <c r="AS227" s="202"/>
      <c r="AT227" s="10"/>
      <c r="AU227" s="10"/>
      <c r="AX227" s="10"/>
      <c r="AY227" s="10"/>
      <c r="AZ227" s="10"/>
      <c r="BA227" s="10"/>
      <c r="BB227" s="10"/>
      <c r="BC227" s="10"/>
      <c r="BD227" s="10"/>
      <c r="BE227" s="10"/>
      <c r="BF227" s="10"/>
      <c r="BG227" s="10"/>
      <c r="BH227" s="10"/>
      <c r="BI227" s="10"/>
      <c r="BJ227" s="10"/>
      <c r="BK227" s="10"/>
      <c r="BL227" s="10"/>
      <c r="BM227" s="10"/>
      <c r="BN227" s="10"/>
      <c r="BO227" s="10"/>
      <c r="BP227" s="10"/>
      <c r="BQ227" s="89"/>
      <c r="BR227" s="89"/>
      <c r="BS227" s="89"/>
      <c r="BT227" s="89"/>
      <c r="BU227" s="89"/>
      <c r="BV227" s="89"/>
      <c r="BW227" s="29"/>
      <c r="BX227" s="29"/>
      <c r="BY227" s="29"/>
      <c r="BZ227" s="89"/>
      <c r="CA227" s="89"/>
      <c r="CB227" s="89"/>
      <c r="CC227" s="10"/>
      <c r="CD227" s="10"/>
      <c r="CE227" s="10"/>
      <c r="CF227" s="10"/>
      <c r="CG227" s="10"/>
      <c r="CH227" s="10"/>
      <c r="CI227" s="10"/>
      <c r="CJ227" s="10"/>
      <c r="CK227" s="10"/>
      <c r="CL227" s="10"/>
      <c r="CM227" s="10"/>
      <c r="CN227" s="10"/>
      <c r="CO227" s="10"/>
      <c r="CP227" s="10"/>
      <c r="CQ227" s="10"/>
      <c r="CS227" s="179" t="str">
        <f t="shared" si="30"/>
        <v>For_prod_234</v>
      </c>
      <c r="CT227" s="85">
        <f t="shared" si="31"/>
        <v>0</v>
      </c>
      <c r="CV227" s="130"/>
      <c r="CW227" s="131"/>
      <c r="CX227" s="132"/>
      <c r="CY227" s="130"/>
      <c r="CZ227" s="133"/>
      <c r="DA227" s="132"/>
      <c r="DB227" s="134"/>
      <c r="DC227" s="139"/>
      <c r="DD227" s="135"/>
      <c r="DE227" s="135"/>
      <c r="DF227" s="132"/>
      <c r="DG227" s="130"/>
      <c r="DH227" s="132"/>
      <c r="DI227" s="130"/>
      <c r="DJ227" s="168"/>
      <c r="DK227" s="10"/>
      <c r="DL227" s="143"/>
    </row>
    <row r="228" spans="35:116" ht="15.6" x14ac:dyDescent="0.3">
      <c r="AI228" s="206">
        <v>225</v>
      </c>
      <c r="AJ228" s="10" t="s">
        <v>496</v>
      </c>
      <c r="AK228" s="10"/>
      <c r="AL228" s="113">
        <f>VLOOKUP(AK228,Other_tabels!$E$5:$G$225,2,FALSE)</f>
        <v>0</v>
      </c>
      <c r="AM228" s="113">
        <f>VLOOKUP(AK228,Other_tabels!$E$5:$G$225,3,FALSE)</f>
        <v>0</v>
      </c>
      <c r="AN228" s="10"/>
      <c r="AO228" s="10"/>
      <c r="AQ228" s="10"/>
      <c r="AR228" s="10"/>
      <c r="AS228" s="202"/>
      <c r="AT228" s="10"/>
      <c r="AU228" s="10"/>
      <c r="AX228" s="10"/>
      <c r="AY228" s="10"/>
      <c r="AZ228" s="10"/>
      <c r="BA228" s="10"/>
      <c r="BB228" s="10"/>
      <c r="BC228" s="10"/>
      <c r="BD228" s="10"/>
      <c r="BE228" s="10"/>
      <c r="BF228" s="10"/>
      <c r="BG228" s="10"/>
      <c r="BH228" s="10"/>
      <c r="BI228" s="10"/>
      <c r="BJ228" s="10"/>
      <c r="BK228" s="10"/>
      <c r="BL228" s="10"/>
      <c r="BM228" s="10"/>
      <c r="BN228" s="10"/>
      <c r="BO228" s="10"/>
      <c r="BP228" s="10"/>
      <c r="BQ228" s="89"/>
      <c r="BR228" s="89"/>
      <c r="BS228" s="89"/>
      <c r="BT228" s="89"/>
      <c r="BU228" s="89"/>
      <c r="BV228" s="89"/>
      <c r="BW228" s="29"/>
      <c r="BX228" s="29"/>
      <c r="BY228" s="29"/>
      <c r="BZ228" s="89"/>
      <c r="CA228" s="89"/>
      <c r="CB228" s="89"/>
      <c r="CC228" s="10"/>
      <c r="CD228" s="10"/>
      <c r="CE228" s="10"/>
      <c r="CF228" s="10"/>
      <c r="CG228" s="10"/>
      <c r="CH228" s="10"/>
      <c r="CI228" s="10"/>
      <c r="CJ228" s="10"/>
      <c r="CK228" s="10"/>
      <c r="CL228" s="10"/>
      <c r="CM228" s="10"/>
      <c r="CN228" s="10"/>
      <c r="CO228" s="10"/>
      <c r="CP228" s="10"/>
      <c r="CQ228" s="10"/>
      <c r="CS228" s="179" t="str">
        <f t="shared" si="30"/>
        <v>For_prod_235</v>
      </c>
      <c r="CT228" s="85">
        <f t="shared" si="31"/>
        <v>0</v>
      </c>
      <c r="CV228" s="130"/>
      <c r="CW228" s="131"/>
      <c r="CX228" s="132"/>
      <c r="CY228" s="130"/>
      <c r="CZ228" s="133"/>
      <c r="DA228" s="132"/>
      <c r="DB228" s="134"/>
      <c r="DC228" s="139"/>
      <c r="DD228" s="135"/>
      <c r="DE228" s="135"/>
      <c r="DF228" s="132"/>
      <c r="DG228" s="130"/>
      <c r="DH228" s="132"/>
      <c r="DI228" s="130"/>
      <c r="DJ228" s="168"/>
      <c r="DK228" s="10"/>
      <c r="DL228" s="143"/>
    </row>
    <row r="229" spans="35:116" ht="15.6" x14ac:dyDescent="0.3">
      <c r="AI229" s="206">
        <v>226</v>
      </c>
      <c r="AJ229" s="10" t="s">
        <v>497</v>
      </c>
      <c r="AK229" s="10"/>
      <c r="AL229" s="113">
        <f>VLOOKUP(AK229,Other_tabels!$E$5:$G$225,2,FALSE)</f>
        <v>0</v>
      </c>
      <c r="AM229" s="113">
        <f>VLOOKUP(AK229,Other_tabels!$E$5:$G$225,3,FALSE)</f>
        <v>0</v>
      </c>
      <c r="AN229" s="10"/>
      <c r="AO229" s="10"/>
      <c r="AQ229" s="10"/>
      <c r="AR229" s="10"/>
      <c r="AS229" s="202"/>
      <c r="AT229" s="10"/>
      <c r="AU229" s="10"/>
      <c r="AX229" s="10"/>
      <c r="AY229" s="10"/>
      <c r="AZ229" s="10"/>
      <c r="BA229" s="10"/>
      <c r="BB229" s="10"/>
      <c r="BC229" s="10"/>
      <c r="BD229" s="10"/>
      <c r="BE229" s="10"/>
      <c r="BF229" s="10"/>
      <c r="BG229" s="10"/>
      <c r="BH229" s="10"/>
      <c r="BI229" s="10"/>
      <c r="BJ229" s="10"/>
      <c r="BK229" s="10"/>
      <c r="BL229" s="10"/>
      <c r="BM229" s="10"/>
      <c r="BN229" s="10"/>
      <c r="BO229" s="10"/>
      <c r="BP229" s="10"/>
      <c r="BQ229" s="89"/>
      <c r="BR229" s="89"/>
      <c r="BS229" s="89"/>
      <c r="BT229" s="89"/>
      <c r="BU229" s="89"/>
      <c r="BV229" s="89"/>
      <c r="BW229" s="29"/>
      <c r="BX229" s="29"/>
      <c r="BY229" s="29"/>
      <c r="BZ229" s="89"/>
      <c r="CA229" s="89"/>
      <c r="CB229" s="89"/>
      <c r="CC229" s="10"/>
      <c r="CD229" s="10"/>
      <c r="CE229" s="10"/>
      <c r="CF229" s="10"/>
      <c r="CG229" s="10"/>
      <c r="CH229" s="10"/>
      <c r="CI229" s="10"/>
      <c r="CJ229" s="10"/>
      <c r="CK229" s="10"/>
      <c r="CL229" s="10"/>
      <c r="CM229" s="10"/>
      <c r="CN229" s="10"/>
      <c r="CO229" s="10"/>
      <c r="CP229" s="10"/>
      <c r="CQ229" s="10"/>
      <c r="CS229" s="179" t="str">
        <f t="shared" si="30"/>
        <v>For_prod_236</v>
      </c>
      <c r="CT229" s="85">
        <f t="shared" si="31"/>
        <v>0</v>
      </c>
      <c r="CV229" s="130"/>
      <c r="CW229" s="131"/>
      <c r="CX229" s="132"/>
      <c r="CY229" s="130"/>
      <c r="CZ229" s="133"/>
      <c r="DA229" s="132"/>
      <c r="DB229" s="134"/>
      <c r="DC229" s="139"/>
      <c r="DD229" s="135"/>
      <c r="DE229" s="135"/>
      <c r="DF229" s="132"/>
      <c r="DG229" s="130"/>
      <c r="DH229" s="132"/>
      <c r="DI229" s="130"/>
      <c r="DJ229" s="168"/>
      <c r="DK229" s="10"/>
      <c r="DL229" s="143"/>
    </row>
    <row r="230" spans="35:116" ht="15.6" x14ac:dyDescent="0.3">
      <c r="AI230" s="206">
        <v>227</v>
      </c>
      <c r="AJ230" s="10" t="s">
        <v>498</v>
      </c>
      <c r="AK230" s="10"/>
      <c r="AL230" s="113">
        <f>VLOOKUP(AK230,Other_tabels!$E$5:$G$225,2,FALSE)</f>
        <v>0</v>
      </c>
      <c r="AM230" s="113">
        <f>VLOOKUP(AK230,Other_tabels!$E$5:$G$225,3,FALSE)</f>
        <v>0</v>
      </c>
      <c r="AN230" s="10"/>
      <c r="AO230" s="10"/>
      <c r="AQ230" s="10"/>
      <c r="AR230" s="10"/>
      <c r="AS230" s="202"/>
      <c r="AT230" s="10"/>
      <c r="AU230" s="10"/>
      <c r="AX230" s="10"/>
      <c r="AY230" s="10"/>
      <c r="AZ230" s="10"/>
      <c r="BA230" s="10"/>
      <c r="BB230" s="10"/>
      <c r="BC230" s="10"/>
      <c r="BD230" s="10"/>
      <c r="BE230" s="10"/>
      <c r="BF230" s="10"/>
      <c r="BG230" s="10"/>
      <c r="BH230" s="10"/>
      <c r="BI230" s="10"/>
      <c r="BJ230" s="10"/>
      <c r="BK230" s="10"/>
      <c r="BL230" s="10"/>
      <c r="BM230" s="10"/>
      <c r="BN230" s="10"/>
      <c r="BO230" s="10"/>
      <c r="BP230" s="10"/>
      <c r="BQ230" s="89"/>
      <c r="BR230" s="89"/>
      <c r="BS230" s="89"/>
      <c r="BT230" s="89"/>
      <c r="BU230" s="89"/>
      <c r="BV230" s="89"/>
      <c r="BW230" s="29"/>
      <c r="BX230" s="29"/>
      <c r="BY230" s="29"/>
      <c r="BZ230" s="89"/>
      <c r="CA230" s="89"/>
      <c r="CB230" s="89"/>
      <c r="CC230" s="10"/>
      <c r="CD230" s="10"/>
      <c r="CE230" s="10"/>
      <c r="CF230" s="10"/>
      <c r="CG230" s="10"/>
      <c r="CH230" s="10"/>
      <c r="CI230" s="10"/>
      <c r="CJ230" s="10"/>
      <c r="CK230" s="10"/>
      <c r="CL230" s="10"/>
      <c r="CM230" s="10"/>
      <c r="CN230" s="10"/>
      <c r="CO230" s="10"/>
      <c r="CP230" s="10"/>
      <c r="CQ230" s="10"/>
      <c r="CS230" s="179" t="str">
        <f t="shared" ref="CS230:CS239" si="32">AJ230</f>
        <v>For_prod_237</v>
      </c>
      <c r="CT230" s="85">
        <f t="shared" ref="CT230:CT239" si="33">AK230</f>
        <v>0</v>
      </c>
      <c r="CV230" s="130"/>
      <c r="CW230" s="131"/>
      <c r="CX230" s="132"/>
      <c r="CY230" s="130"/>
      <c r="CZ230" s="133"/>
      <c r="DA230" s="132"/>
      <c r="DB230" s="134"/>
      <c r="DC230" s="139"/>
      <c r="DD230" s="135"/>
      <c r="DE230" s="135"/>
      <c r="DF230" s="132"/>
      <c r="DG230" s="130"/>
      <c r="DH230" s="132"/>
      <c r="DI230" s="130"/>
      <c r="DJ230" s="168"/>
      <c r="DK230" s="10"/>
      <c r="DL230" s="143"/>
    </row>
    <row r="231" spans="35:116" ht="15.6" x14ac:dyDescent="0.3">
      <c r="AI231" s="206">
        <v>228</v>
      </c>
      <c r="AJ231" s="10" t="s">
        <v>499</v>
      </c>
      <c r="AK231" s="10"/>
      <c r="AL231" s="113">
        <f>VLOOKUP(AK231,Other_tabels!$E$5:$G$225,2,FALSE)</f>
        <v>0</v>
      </c>
      <c r="AM231" s="113">
        <f>VLOOKUP(AK231,Other_tabels!$E$5:$G$225,3,FALSE)</f>
        <v>0</v>
      </c>
      <c r="AN231" s="10"/>
      <c r="AO231" s="10"/>
      <c r="AQ231" s="10"/>
      <c r="AR231" s="10"/>
      <c r="AS231" s="202"/>
      <c r="AT231" s="10"/>
      <c r="AU231" s="10"/>
      <c r="AX231" s="10"/>
      <c r="AY231" s="10"/>
      <c r="AZ231" s="10"/>
      <c r="BA231" s="10"/>
      <c r="BB231" s="10"/>
      <c r="BC231" s="10"/>
      <c r="BD231" s="10"/>
      <c r="BE231" s="10"/>
      <c r="BF231" s="10"/>
      <c r="BG231" s="10"/>
      <c r="BH231" s="10"/>
      <c r="BI231" s="10"/>
      <c r="BJ231" s="10"/>
      <c r="BK231" s="10"/>
      <c r="BL231" s="10"/>
      <c r="BM231" s="10"/>
      <c r="BN231" s="10"/>
      <c r="BO231" s="10"/>
      <c r="BP231" s="10"/>
      <c r="BQ231" s="89"/>
      <c r="BR231" s="89"/>
      <c r="BS231" s="89"/>
      <c r="BT231" s="89"/>
      <c r="BU231" s="89"/>
      <c r="BV231" s="89"/>
      <c r="BW231" s="29"/>
      <c r="BX231" s="29"/>
      <c r="BY231" s="29"/>
      <c r="BZ231" s="89"/>
      <c r="CA231" s="89"/>
      <c r="CB231" s="89"/>
      <c r="CC231" s="10"/>
      <c r="CD231" s="10"/>
      <c r="CE231" s="10"/>
      <c r="CF231" s="10"/>
      <c r="CG231" s="10"/>
      <c r="CH231" s="10"/>
      <c r="CI231" s="10"/>
      <c r="CJ231" s="10"/>
      <c r="CK231" s="10"/>
      <c r="CL231" s="10"/>
      <c r="CM231" s="10"/>
      <c r="CN231" s="10"/>
      <c r="CO231" s="10"/>
      <c r="CP231" s="10"/>
      <c r="CQ231" s="10"/>
      <c r="CS231" s="179" t="str">
        <f t="shared" si="32"/>
        <v>For_prod_238</v>
      </c>
      <c r="CT231" s="85">
        <f t="shared" si="33"/>
        <v>0</v>
      </c>
      <c r="CV231" s="130"/>
      <c r="CW231" s="131"/>
      <c r="CX231" s="132"/>
      <c r="CY231" s="130"/>
      <c r="CZ231" s="133"/>
      <c r="DA231" s="132"/>
      <c r="DB231" s="134"/>
      <c r="DC231" s="139"/>
      <c r="DD231" s="135"/>
      <c r="DE231" s="135"/>
      <c r="DF231" s="132"/>
      <c r="DG231" s="130"/>
      <c r="DH231" s="132"/>
      <c r="DI231" s="130"/>
      <c r="DJ231" s="168"/>
      <c r="DK231" s="10"/>
      <c r="DL231" s="143"/>
    </row>
    <row r="232" spans="35:116" ht="15.6" x14ac:dyDescent="0.3">
      <c r="AI232" s="206">
        <v>229</v>
      </c>
      <c r="AJ232" s="10" t="s">
        <v>500</v>
      </c>
      <c r="AK232" s="10"/>
      <c r="AL232" s="113">
        <f>VLOOKUP(AK232,Other_tabels!$E$5:$G$225,2,FALSE)</f>
        <v>0</v>
      </c>
      <c r="AM232" s="113">
        <f>VLOOKUP(AK232,Other_tabels!$E$5:$G$225,3,FALSE)</f>
        <v>0</v>
      </c>
      <c r="AN232" s="10"/>
      <c r="AO232" s="10"/>
      <c r="AQ232" s="10"/>
      <c r="AR232" s="10"/>
      <c r="AS232" s="202"/>
      <c r="AT232" s="10"/>
      <c r="AU232" s="10"/>
      <c r="AX232" s="10"/>
      <c r="AY232" s="10"/>
      <c r="AZ232" s="10"/>
      <c r="BA232" s="10"/>
      <c r="BB232" s="10"/>
      <c r="BC232" s="10"/>
      <c r="BD232" s="10"/>
      <c r="BE232" s="10"/>
      <c r="BF232" s="10"/>
      <c r="BG232" s="10"/>
      <c r="BH232" s="10"/>
      <c r="BI232" s="10"/>
      <c r="BJ232" s="10"/>
      <c r="BK232" s="10"/>
      <c r="BL232" s="10"/>
      <c r="BM232" s="10"/>
      <c r="BN232" s="10"/>
      <c r="BO232" s="10"/>
      <c r="BP232" s="10"/>
      <c r="BQ232" s="89"/>
      <c r="BR232" s="89"/>
      <c r="BS232" s="89"/>
      <c r="BT232" s="89"/>
      <c r="BU232" s="89"/>
      <c r="BV232" s="89"/>
      <c r="BW232" s="29"/>
      <c r="BX232" s="29"/>
      <c r="BY232" s="29"/>
      <c r="BZ232" s="89"/>
      <c r="CA232" s="89"/>
      <c r="CB232" s="89"/>
      <c r="CC232" s="10"/>
      <c r="CD232" s="10"/>
      <c r="CE232" s="10"/>
      <c r="CF232" s="10"/>
      <c r="CG232" s="10"/>
      <c r="CH232" s="10"/>
      <c r="CI232" s="10"/>
      <c r="CJ232" s="10"/>
      <c r="CK232" s="10"/>
      <c r="CL232" s="10"/>
      <c r="CM232" s="10"/>
      <c r="CN232" s="10"/>
      <c r="CO232" s="10"/>
      <c r="CP232" s="10"/>
      <c r="CQ232" s="10"/>
      <c r="CS232" s="179" t="str">
        <f t="shared" si="32"/>
        <v>For_prod_239</v>
      </c>
      <c r="CT232" s="85">
        <f t="shared" si="33"/>
        <v>0</v>
      </c>
      <c r="CV232" s="130"/>
      <c r="CW232" s="131"/>
      <c r="CX232" s="132"/>
      <c r="CY232" s="130"/>
      <c r="CZ232" s="133"/>
      <c r="DA232" s="132"/>
      <c r="DB232" s="134"/>
      <c r="DC232" s="139"/>
      <c r="DD232" s="135"/>
      <c r="DE232" s="135"/>
      <c r="DF232" s="132"/>
      <c r="DG232" s="130"/>
      <c r="DH232" s="132"/>
      <c r="DI232" s="130"/>
      <c r="DJ232" s="168"/>
      <c r="DK232" s="10"/>
      <c r="DL232" s="143"/>
    </row>
    <row r="233" spans="35:116" ht="15.6" x14ac:dyDescent="0.3">
      <c r="AI233" s="206">
        <v>230</v>
      </c>
      <c r="AJ233" s="10" t="s">
        <v>501</v>
      </c>
      <c r="AK233" s="10"/>
      <c r="AL233" s="113">
        <f>VLOOKUP(AK233,Other_tabels!$E$5:$G$225,2,FALSE)</f>
        <v>0</v>
      </c>
      <c r="AM233" s="113">
        <f>VLOOKUP(AK233,Other_tabels!$E$5:$G$225,3,FALSE)</f>
        <v>0</v>
      </c>
      <c r="AN233" s="10"/>
      <c r="AO233" s="10"/>
      <c r="AQ233" s="10"/>
      <c r="AR233" s="10"/>
      <c r="AS233" s="202"/>
      <c r="AT233" s="10"/>
      <c r="AU233" s="10"/>
      <c r="AX233" s="10"/>
      <c r="AY233" s="10"/>
      <c r="AZ233" s="10"/>
      <c r="BA233" s="10"/>
      <c r="BB233" s="10"/>
      <c r="BC233" s="10"/>
      <c r="BD233" s="10"/>
      <c r="BE233" s="10"/>
      <c r="BF233" s="10"/>
      <c r="BG233" s="10"/>
      <c r="BH233" s="10"/>
      <c r="BI233" s="10"/>
      <c r="BJ233" s="10"/>
      <c r="BK233" s="10"/>
      <c r="BL233" s="10"/>
      <c r="BM233" s="10"/>
      <c r="BN233" s="10"/>
      <c r="BO233" s="10"/>
      <c r="BP233" s="10"/>
      <c r="BQ233" s="89"/>
      <c r="BR233" s="89"/>
      <c r="BS233" s="89"/>
      <c r="BT233" s="89"/>
      <c r="BU233" s="89"/>
      <c r="BV233" s="89"/>
      <c r="BW233" s="29"/>
      <c r="BX233" s="29"/>
      <c r="BY233" s="29"/>
      <c r="BZ233" s="89"/>
      <c r="CA233" s="89"/>
      <c r="CB233" s="89"/>
      <c r="CC233" s="10"/>
      <c r="CD233" s="10"/>
      <c r="CE233" s="10"/>
      <c r="CF233" s="10"/>
      <c r="CG233" s="10"/>
      <c r="CH233" s="10"/>
      <c r="CI233" s="10"/>
      <c r="CJ233" s="10"/>
      <c r="CK233" s="10"/>
      <c r="CL233" s="10"/>
      <c r="CM233" s="10"/>
      <c r="CN233" s="10"/>
      <c r="CO233" s="10"/>
      <c r="CP233" s="10"/>
      <c r="CQ233" s="10"/>
      <c r="CS233" s="179" t="str">
        <f t="shared" si="32"/>
        <v>For_prod_240</v>
      </c>
      <c r="CT233" s="85">
        <f t="shared" si="33"/>
        <v>0</v>
      </c>
      <c r="CV233" s="130"/>
      <c r="CW233" s="131"/>
      <c r="CX233" s="132"/>
      <c r="CY233" s="130"/>
      <c r="CZ233" s="133"/>
      <c r="DA233" s="132"/>
      <c r="DB233" s="134"/>
      <c r="DC233" s="139"/>
      <c r="DD233" s="135"/>
      <c r="DE233" s="135"/>
      <c r="DF233" s="132"/>
      <c r="DG233" s="130"/>
      <c r="DH233" s="132"/>
      <c r="DI233" s="130"/>
      <c r="DJ233" s="168"/>
      <c r="DK233" s="10"/>
      <c r="DL233" s="143"/>
    </row>
    <row r="234" spans="35:116" ht="15.6" x14ac:dyDescent="0.3">
      <c r="AI234" s="206">
        <v>231</v>
      </c>
      <c r="AJ234" s="10" t="s">
        <v>502</v>
      </c>
      <c r="AK234" s="10"/>
      <c r="AL234" s="113">
        <f>VLOOKUP(AK234,Other_tabels!$E$5:$G$225,2,FALSE)</f>
        <v>0</v>
      </c>
      <c r="AM234" s="113">
        <f>VLOOKUP(AK234,Other_tabels!$E$5:$G$225,3,FALSE)</f>
        <v>0</v>
      </c>
      <c r="AN234" s="10"/>
      <c r="AO234" s="10"/>
      <c r="AQ234" s="10"/>
      <c r="AR234" s="10"/>
      <c r="AS234" s="202"/>
      <c r="AT234" s="10"/>
      <c r="AU234" s="10"/>
      <c r="AX234" s="10"/>
      <c r="AY234" s="10"/>
      <c r="AZ234" s="10"/>
      <c r="BA234" s="10"/>
      <c r="BB234" s="10"/>
      <c r="BC234" s="10"/>
      <c r="BD234" s="10"/>
      <c r="BE234" s="10"/>
      <c r="BF234" s="10"/>
      <c r="BG234" s="10"/>
      <c r="BH234" s="10"/>
      <c r="BI234" s="10"/>
      <c r="BJ234" s="10"/>
      <c r="BK234" s="10"/>
      <c r="BL234" s="10"/>
      <c r="BM234" s="10"/>
      <c r="BN234" s="10"/>
      <c r="BO234" s="10"/>
      <c r="BP234" s="10"/>
      <c r="BQ234" s="89"/>
      <c r="BR234" s="89"/>
      <c r="BS234" s="89"/>
      <c r="BT234" s="89"/>
      <c r="BU234" s="89"/>
      <c r="BV234" s="89"/>
      <c r="BW234" s="29"/>
      <c r="BX234" s="29"/>
      <c r="BY234" s="29"/>
      <c r="BZ234" s="89"/>
      <c r="CA234" s="89"/>
      <c r="CB234" s="89"/>
      <c r="CC234" s="10"/>
      <c r="CD234" s="10"/>
      <c r="CE234" s="10"/>
      <c r="CF234" s="10"/>
      <c r="CG234" s="10"/>
      <c r="CH234" s="10"/>
      <c r="CI234" s="10"/>
      <c r="CJ234" s="10"/>
      <c r="CK234" s="10"/>
      <c r="CL234" s="10"/>
      <c r="CM234" s="10"/>
      <c r="CN234" s="10"/>
      <c r="CO234" s="10"/>
      <c r="CP234" s="10"/>
      <c r="CQ234" s="10"/>
      <c r="CS234" s="179" t="str">
        <f t="shared" si="32"/>
        <v>For_prod_241</v>
      </c>
      <c r="CT234" s="85">
        <f t="shared" si="33"/>
        <v>0</v>
      </c>
      <c r="CV234" s="130"/>
      <c r="CW234" s="131"/>
      <c r="CX234" s="132"/>
      <c r="CY234" s="130"/>
      <c r="CZ234" s="133"/>
      <c r="DA234" s="132"/>
      <c r="DB234" s="134"/>
      <c r="DC234" s="139"/>
      <c r="DD234" s="135"/>
      <c r="DE234" s="135"/>
      <c r="DF234" s="132"/>
      <c r="DG234" s="130"/>
      <c r="DH234" s="132"/>
      <c r="DI234" s="130"/>
      <c r="DJ234" s="168"/>
      <c r="DK234" s="10"/>
      <c r="DL234" s="143"/>
    </row>
    <row r="235" spans="35:116" ht="15.6" x14ac:dyDescent="0.3">
      <c r="AI235" s="206">
        <v>232</v>
      </c>
      <c r="AJ235" s="10" t="s">
        <v>503</v>
      </c>
      <c r="AK235" s="10"/>
      <c r="AL235" s="113">
        <f>VLOOKUP(AK235,Other_tabels!$E$5:$G$225,2,FALSE)</f>
        <v>0</v>
      </c>
      <c r="AM235" s="113">
        <f>VLOOKUP(AK235,Other_tabels!$E$5:$G$225,3,FALSE)</f>
        <v>0</v>
      </c>
      <c r="AN235" s="10"/>
      <c r="AO235" s="10"/>
      <c r="AQ235" s="10"/>
      <c r="AR235" s="10"/>
      <c r="AS235" s="202"/>
      <c r="AT235" s="10"/>
      <c r="AU235" s="10"/>
      <c r="AX235" s="10"/>
      <c r="AY235" s="10"/>
      <c r="AZ235" s="10"/>
      <c r="BA235" s="10"/>
      <c r="BB235" s="10"/>
      <c r="BC235" s="10"/>
      <c r="BD235" s="10"/>
      <c r="BE235" s="10"/>
      <c r="BF235" s="10"/>
      <c r="BG235" s="10"/>
      <c r="BH235" s="10"/>
      <c r="BI235" s="10"/>
      <c r="BJ235" s="10"/>
      <c r="BK235" s="10"/>
      <c r="BL235" s="10"/>
      <c r="BM235" s="10"/>
      <c r="BN235" s="10"/>
      <c r="BO235" s="10"/>
      <c r="BP235" s="10"/>
      <c r="BQ235" s="89"/>
      <c r="BR235" s="89"/>
      <c r="BS235" s="89"/>
      <c r="BT235" s="89"/>
      <c r="BU235" s="89"/>
      <c r="BV235" s="89"/>
      <c r="BW235" s="29"/>
      <c r="BX235" s="29"/>
      <c r="BY235" s="29"/>
      <c r="BZ235" s="89"/>
      <c r="CA235" s="89"/>
      <c r="CB235" s="89"/>
      <c r="CC235" s="10"/>
      <c r="CD235" s="10"/>
      <c r="CE235" s="10"/>
      <c r="CF235" s="10"/>
      <c r="CG235" s="10"/>
      <c r="CH235" s="10"/>
      <c r="CI235" s="10"/>
      <c r="CJ235" s="10"/>
      <c r="CK235" s="10"/>
      <c r="CL235" s="10"/>
      <c r="CM235" s="10"/>
      <c r="CN235" s="10"/>
      <c r="CO235" s="10"/>
      <c r="CP235" s="10"/>
      <c r="CQ235" s="10"/>
      <c r="CS235" s="179" t="str">
        <f t="shared" si="32"/>
        <v>For_prod_242</v>
      </c>
      <c r="CT235" s="85">
        <f t="shared" si="33"/>
        <v>0</v>
      </c>
      <c r="CV235" s="130"/>
      <c r="CW235" s="131"/>
      <c r="CX235" s="132"/>
      <c r="CY235" s="130"/>
      <c r="CZ235" s="133"/>
      <c r="DA235" s="132"/>
      <c r="DB235" s="134"/>
      <c r="DC235" s="139"/>
      <c r="DD235" s="135"/>
      <c r="DE235" s="135"/>
      <c r="DF235" s="132"/>
      <c r="DG235" s="130"/>
      <c r="DH235" s="132"/>
      <c r="DI235" s="130"/>
      <c r="DJ235" s="168"/>
      <c r="DK235" s="10"/>
      <c r="DL235" s="143"/>
    </row>
    <row r="236" spans="35:116" ht="15.6" x14ac:dyDescent="0.3">
      <c r="AI236" s="206">
        <v>233</v>
      </c>
      <c r="AJ236" s="10" t="s">
        <v>504</v>
      </c>
      <c r="AK236" s="10"/>
      <c r="AL236" s="113">
        <f>VLOOKUP(AK236,Other_tabels!$E$5:$G$225,2,FALSE)</f>
        <v>0</v>
      </c>
      <c r="AM236" s="113">
        <f>VLOOKUP(AK236,Other_tabels!$E$5:$G$225,3,FALSE)</f>
        <v>0</v>
      </c>
      <c r="AN236" s="10"/>
      <c r="AO236" s="10"/>
      <c r="AQ236" s="10"/>
      <c r="AR236" s="10"/>
      <c r="AS236" s="202"/>
      <c r="AT236" s="10"/>
      <c r="AU236" s="10"/>
      <c r="AX236" s="10"/>
      <c r="AY236" s="10"/>
      <c r="AZ236" s="10"/>
      <c r="BA236" s="10"/>
      <c r="BB236" s="10"/>
      <c r="BC236" s="10"/>
      <c r="BD236" s="10"/>
      <c r="BE236" s="10"/>
      <c r="BF236" s="10"/>
      <c r="BG236" s="10"/>
      <c r="BH236" s="10"/>
      <c r="BI236" s="10"/>
      <c r="BJ236" s="10"/>
      <c r="BK236" s="10"/>
      <c r="BL236" s="10"/>
      <c r="BM236" s="10"/>
      <c r="BN236" s="10"/>
      <c r="BO236" s="10"/>
      <c r="BP236" s="10"/>
      <c r="BQ236" s="89"/>
      <c r="BR236" s="89"/>
      <c r="BS236" s="89"/>
      <c r="BT236" s="89"/>
      <c r="BU236" s="89"/>
      <c r="BV236" s="89"/>
      <c r="BW236" s="29"/>
      <c r="BX236" s="29"/>
      <c r="BY236" s="29"/>
      <c r="BZ236" s="89"/>
      <c r="CA236" s="89"/>
      <c r="CB236" s="89"/>
      <c r="CC236" s="10"/>
      <c r="CD236" s="10"/>
      <c r="CE236" s="10"/>
      <c r="CF236" s="10"/>
      <c r="CG236" s="10"/>
      <c r="CH236" s="10"/>
      <c r="CI236" s="10"/>
      <c r="CJ236" s="10"/>
      <c r="CK236" s="10"/>
      <c r="CL236" s="10"/>
      <c r="CM236" s="10"/>
      <c r="CN236" s="10"/>
      <c r="CO236" s="10"/>
      <c r="CP236" s="10"/>
      <c r="CQ236" s="10"/>
      <c r="CS236" s="179" t="str">
        <f t="shared" si="32"/>
        <v>For_prod_243</v>
      </c>
      <c r="CT236" s="85">
        <f t="shared" si="33"/>
        <v>0</v>
      </c>
      <c r="CV236" s="130"/>
      <c r="CW236" s="131"/>
      <c r="CX236" s="132"/>
      <c r="CY236" s="130"/>
      <c r="CZ236" s="133"/>
      <c r="DA236" s="132"/>
      <c r="DB236" s="134"/>
      <c r="DC236" s="139"/>
      <c r="DD236" s="135"/>
      <c r="DE236" s="135"/>
      <c r="DF236" s="132"/>
      <c r="DG236" s="130"/>
      <c r="DH236" s="132"/>
      <c r="DI236" s="130"/>
      <c r="DJ236" s="168"/>
      <c r="DK236" s="10"/>
      <c r="DL236" s="143"/>
    </row>
    <row r="237" spans="35:116" ht="15.6" x14ac:dyDescent="0.3">
      <c r="AI237" s="206">
        <v>234</v>
      </c>
      <c r="AJ237" s="10" t="s">
        <v>505</v>
      </c>
      <c r="AK237" s="10"/>
      <c r="AL237" s="113">
        <f>VLOOKUP(AK237,Other_tabels!$E$5:$G$225,2,FALSE)</f>
        <v>0</v>
      </c>
      <c r="AM237" s="113">
        <f>VLOOKUP(AK237,Other_tabels!$E$5:$G$225,3,FALSE)</f>
        <v>0</v>
      </c>
      <c r="AN237" s="10"/>
      <c r="AO237" s="10"/>
      <c r="AQ237" s="10"/>
      <c r="AR237" s="10"/>
      <c r="AS237" s="202"/>
      <c r="AT237" s="10"/>
      <c r="AU237" s="10"/>
      <c r="AX237" s="10"/>
      <c r="AY237" s="10"/>
      <c r="AZ237" s="10"/>
      <c r="BA237" s="10"/>
      <c r="BB237" s="10"/>
      <c r="BC237" s="10"/>
      <c r="BD237" s="10"/>
      <c r="BE237" s="10"/>
      <c r="BF237" s="10"/>
      <c r="BG237" s="10"/>
      <c r="BH237" s="10"/>
      <c r="BI237" s="10"/>
      <c r="BJ237" s="10"/>
      <c r="BK237" s="10"/>
      <c r="BL237" s="10"/>
      <c r="BM237" s="10"/>
      <c r="BN237" s="10"/>
      <c r="BO237" s="10"/>
      <c r="BP237" s="10"/>
      <c r="BQ237" s="89"/>
      <c r="BR237" s="89"/>
      <c r="BS237" s="89"/>
      <c r="BT237" s="89"/>
      <c r="BU237" s="89"/>
      <c r="BV237" s="89"/>
      <c r="BW237" s="29"/>
      <c r="BX237" s="29"/>
      <c r="BY237" s="29"/>
      <c r="BZ237" s="89"/>
      <c r="CA237" s="89"/>
      <c r="CB237" s="89"/>
      <c r="CC237" s="10"/>
      <c r="CD237" s="10"/>
      <c r="CE237" s="10"/>
      <c r="CF237" s="10"/>
      <c r="CG237" s="10"/>
      <c r="CH237" s="10"/>
      <c r="CI237" s="10"/>
      <c r="CJ237" s="10"/>
      <c r="CK237" s="10"/>
      <c r="CL237" s="10"/>
      <c r="CM237" s="10"/>
      <c r="CN237" s="10"/>
      <c r="CO237" s="10"/>
      <c r="CP237" s="10"/>
      <c r="CQ237" s="10"/>
      <c r="CS237" s="179" t="str">
        <f t="shared" si="32"/>
        <v>For_prod_244</v>
      </c>
      <c r="CT237" s="85">
        <f t="shared" si="33"/>
        <v>0</v>
      </c>
      <c r="CV237" s="130"/>
      <c r="CW237" s="131"/>
      <c r="CX237" s="132"/>
      <c r="CY237" s="130"/>
      <c r="CZ237" s="133"/>
      <c r="DA237" s="132"/>
      <c r="DB237" s="134"/>
      <c r="DC237" s="139"/>
      <c r="DD237" s="135"/>
      <c r="DE237" s="135"/>
      <c r="DF237" s="132"/>
      <c r="DG237" s="130"/>
      <c r="DH237" s="132"/>
      <c r="DI237" s="130"/>
      <c r="DJ237" s="168"/>
      <c r="DK237" s="10"/>
      <c r="DL237" s="143"/>
    </row>
    <row r="238" spans="35:116" ht="15.6" x14ac:dyDescent="0.3">
      <c r="AI238" s="206">
        <v>235</v>
      </c>
      <c r="AJ238" s="10" t="s">
        <v>506</v>
      </c>
      <c r="AK238" s="10"/>
      <c r="AL238" s="113">
        <f>VLOOKUP(AK238,Other_tabels!$E$5:$G$225,2,FALSE)</f>
        <v>0</v>
      </c>
      <c r="AM238" s="113">
        <f>VLOOKUP(AK238,Other_tabels!$E$5:$G$225,3,FALSE)</f>
        <v>0</v>
      </c>
      <c r="AN238" s="10"/>
      <c r="AO238" s="10"/>
      <c r="AQ238" s="10"/>
      <c r="AR238" s="10"/>
      <c r="AS238" s="202"/>
      <c r="AT238" s="10"/>
      <c r="AU238" s="10"/>
      <c r="AX238" s="10"/>
      <c r="AY238" s="10"/>
      <c r="AZ238" s="10"/>
      <c r="BA238" s="10"/>
      <c r="BB238" s="10"/>
      <c r="BC238" s="10"/>
      <c r="BD238" s="10"/>
      <c r="BE238" s="10"/>
      <c r="BF238" s="10"/>
      <c r="BG238" s="10"/>
      <c r="BH238" s="10"/>
      <c r="BI238" s="10"/>
      <c r="BJ238" s="10"/>
      <c r="BK238" s="10"/>
      <c r="BL238" s="10"/>
      <c r="BM238" s="10"/>
      <c r="BN238" s="10"/>
      <c r="BO238" s="10"/>
      <c r="BP238" s="10"/>
      <c r="BQ238" s="89"/>
      <c r="BR238" s="89"/>
      <c r="BS238" s="89"/>
      <c r="BT238" s="89"/>
      <c r="BU238" s="89"/>
      <c r="BV238" s="89"/>
      <c r="BW238" s="29"/>
      <c r="BX238" s="29"/>
      <c r="BY238" s="29"/>
      <c r="BZ238" s="89"/>
      <c r="CA238" s="89"/>
      <c r="CB238" s="89"/>
      <c r="CC238" s="10"/>
      <c r="CD238" s="10"/>
      <c r="CE238" s="10"/>
      <c r="CF238" s="10"/>
      <c r="CG238" s="10"/>
      <c r="CH238" s="10"/>
      <c r="CI238" s="10"/>
      <c r="CJ238" s="10"/>
      <c r="CK238" s="10"/>
      <c r="CL238" s="10"/>
      <c r="CM238" s="10"/>
      <c r="CN238" s="10"/>
      <c r="CO238" s="10"/>
      <c r="CP238" s="10"/>
      <c r="CQ238" s="10"/>
      <c r="CS238" s="179" t="str">
        <f t="shared" si="32"/>
        <v>For_prod_245</v>
      </c>
      <c r="CT238" s="85">
        <f t="shared" si="33"/>
        <v>0</v>
      </c>
      <c r="CV238" s="130"/>
      <c r="CW238" s="131"/>
      <c r="CX238" s="132"/>
      <c r="CY238" s="130"/>
      <c r="CZ238" s="133"/>
      <c r="DA238" s="132"/>
      <c r="DB238" s="134"/>
      <c r="DC238" s="139"/>
      <c r="DD238" s="135"/>
      <c r="DE238" s="135"/>
      <c r="DF238" s="132"/>
      <c r="DG238" s="130"/>
      <c r="DH238" s="132"/>
      <c r="DI238" s="130"/>
      <c r="DJ238" s="168"/>
      <c r="DK238" s="10"/>
      <c r="DL238" s="143"/>
    </row>
    <row r="239" spans="35:116" ht="16.2" thickBot="1" x14ac:dyDescent="0.35">
      <c r="AI239" s="207">
        <v>236</v>
      </c>
      <c r="AJ239" s="184" t="s">
        <v>507</v>
      </c>
      <c r="AK239" s="184"/>
      <c r="AL239" s="208">
        <f>VLOOKUP(AK239,Other_tabels!$E$5:$G$225,2,FALSE)</f>
        <v>0</v>
      </c>
      <c r="AM239" s="208">
        <f>VLOOKUP(AK239,Other_tabels!$E$5:$G$225,3,FALSE)</f>
        <v>0</v>
      </c>
      <c r="AN239" s="184"/>
      <c r="AO239" s="184"/>
      <c r="AP239" s="182"/>
      <c r="AQ239" s="184"/>
      <c r="AR239" s="184"/>
      <c r="AS239" s="209"/>
      <c r="AT239" s="184"/>
      <c r="AU239" s="184"/>
      <c r="AV239" s="182"/>
      <c r="AW239" s="182"/>
      <c r="AX239" s="184"/>
      <c r="AY239" s="184"/>
      <c r="AZ239" s="184"/>
      <c r="BA239" s="184"/>
      <c r="BB239" s="184"/>
      <c r="BC239" s="184"/>
      <c r="BD239" s="184"/>
      <c r="BE239" s="184"/>
      <c r="BF239" s="184"/>
      <c r="BG239" s="184"/>
      <c r="BH239" s="184"/>
      <c r="BI239" s="184"/>
      <c r="BJ239" s="184"/>
      <c r="BK239" s="184"/>
      <c r="BL239" s="184"/>
      <c r="BM239" s="184"/>
      <c r="BN239" s="184"/>
      <c r="BO239" s="184"/>
      <c r="BP239" s="184"/>
      <c r="BQ239" s="187"/>
      <c r="BR239" s="187"/>
      <c r="BS239" s="187"/>
      <c r="BT239" s="187"/>
      <c r="BU239" s="187"/>
      <c r="BV239" s="187"/>
      <c r="BW239" s="210"/>
      <c r="BX239" s="210"/>
      <c r="BY239" s="210"/>
      <c r="BZ239" s="187"/>
      <c r="CA239" s="187"/>
      <c r="CB239" s="187"/>
      <c r="CC239" s="184"/>
      <c r="CD239" s="184"/>
      <c r="CE239" s="184"/>
      <c r="CF239" s="184"/>
      <c r="CG239" s="184"/>
      <c r="CH239" s="184"/>
      <c r="CI239" s="184"/>
      <c r="CJ239" s="184"/>
      <c r="CK239" s="184"/>
      <c r="CL239" s="184"/>
      <c r="CM239" s="184"/>
      <c r="CN239" s="184"/>
      <c r="CO239" s="184"/>
      <c r="CP239" s="184"/>
      <c r="CQ239" s="184"/>
      <c r="CR239" s="182"/>
      <c r="CS239" s="180" t="str">
        <f t="shared" si="32"/>
        <v>For_prod_246</v>
      </c>
      <c r="CT239" s="181">
        <f t="shared" si="33"/>
        <v>0</v>
      </c>
      <c r="CU239" s="182"/>
      <c r="CV239" s="174"/>
      <c r="CW239" s="183"/>
      <c r="CX239" s="175"/>
      <c r="CY239" s="174"/>
      <c r="CZ239" s="184"/>
      <c r="DA239" s="175"/>
      <c r="DB239" s="185"/>
      <c r="DC239" s="186"/>
      <c r="DD239" s="187"/>
      <c r="DE239" s="187"/>
      <c r="DF239" s="175"/>
      <c r="DG239" s="174"/>
      <c r="DH239" s="175"/>
      <c r="DI239" s="174"/>
      <c r="DJ239" s="190"/>
      <c r="DK239" s="184"/>
      <c r="DL239" s="146"/>
    </row>
    <row r="240" spans="35:116" x14ac:dyDescent="0.3">
      <c r="AI240" s="4"/>
    </row>
    <row r="241" spans="35:49" x14ac:dyDescent="0.3">
      <c r="AI241" s="4"/>
    </row>
    <row r="242" spans="35:49" x14ac:dyDescent="0.3">
      <c r="AI242" s="4"/>
    </row>
    <row r="243" spans="35:49" x14ac:dyDescent="0.3">
      <c r="AI243" s="4"/>
      <c r="AV243">
        <v>1</v>
      </c>
      <c r="AW243" t="s">
        <v>792</v>
      </c>
    </row>
    <row r="244" spans="35:49" x14ac:dyDescent="0.3">
      <c r="AI244" s="4"/>
      <c r="AV244">
        <v>2</v>
      </c>
      <c r="AW244" t="s">
        <v>793</v>
      </c>
    </row>
    <row r="245" spans="35:49" x14ac:dyDescent="0.3">
      <c r="AI245" s="4"/>
      <c r="AV245">
        <v>3</v>
      </c>
      <c r="AW245" t="s">
        <v>794</v>
      </c>
    </row>
    <row r="246" spans="35:49" x14ac:dyDescent="0.3">
      <c r="AI246" s="4"/>
      <c r="AV246">
        <v>4</v>
      </c>
      <c r="AW246" t="s">
        <v>795</v>
      </c>
    </row>
    <row r="247" spans="35:49" x14ac:dyDescent="0.3">
      <c r="AI247" s="4"/>
      <c r="AV247">
        <v>5</v>
      </c>
      <c r="AW247" t="s">
        <v>796</v>
      </c>
    </row>
    <row r="248" spans="35:49" x14ac:dyDescent="0.3">
      <c r="AI248" s="4"/>
    </row>
    <row r="249" spans="35:49" x14ac:dyDescent="0.3">
      <c r="AI249" s="4"/>
    </row>
  </sheetData>
  <mergeCells count="17">
    <mergeCell ref="CS3:CT3"/>
    <mergeCell ref="AI3:AM3"/>
    <mergeCell ref="AN3:AN4"/>
    <mergeCell ref="A3:E3"/>
    <mergeCell ref="Y3:AC3"/>
    <mergeCell ref="AD3:AD4"/>
    <mergeCell ref="AF3:AF4"/>
    <mergeCell ref="V3:V4"/>
    <mergeCell ref="F3:F4"/>
    <mergeCell ref="Q3:U3"/>
    <mergeCell ref="J3:O3"/>
    <mergeCell ref="I3:I4"/>
    <mergeCell ref="CV3:CX3"/>
    <mergeCell ref="CY3:DA3"/>
    <mergeCell ref="DB3:DF3"/>
    <mergeCell ref="DG3:DH3"/>
    <mergeCell ref="DI3:DJ3"/>
  </mergeCells>
  <phoneticPr fontId="18" type="noConversion"/>
  <dataValidations count="2">
    <dataValidation type="list" allowBlank="1" showInputMessage="1" showErrorMessage="1" sqref="AE5:AE104" xr:uid="{00000000-0002-0000-1000-000000000000}">
      <formula1>$H$5:$H$12</formula1>
    </dataValidation>
    <dataValidation type="list" allowBlank="1" showInputMessage="1" showErrorMessage="1" sqref="DK5:DK239" xr:uid="{65630B18-70AB-400A-A2B7-29EEEA5B391A}">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1000-000001000000}">
          <x14:formula1>
            <xm:f>Other_tabels!$I$5:$I$12</xm:f>
          </x14:formula1>
          <xm:sqref>W5:W104 G5:G103 AO5:AO239</xm:sqref>
        </x14:dataValidation>
        <x14:dataValidation type="list" allowBlank="1" showInputMessage="1" showErrorMessage="1" xr:uid="{00000000-0002-0000-1000-000002000000}">
          <x14:formula1>
            <xm:f>Other_tabels!$E$5:$E$131</xm:f>
          </x14:formula1>
          <xm:sqref>AA5:AA104</xm:sqref>
        </x14:dataValidation>
        <x14:dataValidation type="list" allowBlank="1" showInputMessage="1" showErrorMessage="1" xr:uid="{00000000-0002-0000-1000-000003000000}">
          <x14:formula1>
            <xm:f>Other_tabels!$E$5:$E$225</xm:f>
          </x14:formula1>
          <xm:sqref>S5:S104 C5:C103 AK5:AK239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0.14999847407452621"/>
  </sheetPr>
  <dimension ref="A1:AA100"/>
  <sheetViews>
    <sheetView topLeftCell="A11" workbookViewId="0">
      <selection activeCell="K16" sqref="K16"/>
    </sheetView>
  </sheetViews>
  <sheetFormatPr defaultRowHeight="14.4" x14ac:dyDescent="0.3"/>
  <cols>
    <col min="1" max="1" width="48.109375" bestFit="1" customWidth="1"/>
    <col min="2" max="2" width="18.5546875" bestFit="1" customWidth="1"/>
    <col min="3" max="3" width="16.6640625" bestFit="1" customWidth="1"/>
    <col min="4" max="4" width="16.88671875" bestFit="1" customWidth="1"/>
    <col min="5" max="6" width="16.5546875" bestFit="1" customWidth="1"/>
    <col min="7" max="7" width="18" bestFit="1" customWidth="1"/>
    <col min="11" max="11" width="48.109375" bestFit="1" customWidth="1"/>
    <col min="12" max="12" width="11" bestFit="1" customWidth="1"/>
    <col min="13" max="13" width="11.33203125" bestFit="1" customWidth="1"/>
    <col min="14" max="14" width="11" bestFit="1" customWidth="1"/>
    <col min="15" max="15" width="23.88671875" bestFit="1" customWidth="1"/>
    <col min="16" max="16" width="12.33203125" bestFit="1" customWidth="1"/>
    <col min="17" max="17" width="9" bestFit="1" customWidth="1"/>
    <col min="21" max="21" width="48.109375" bestFit="1" customWidth="1"/>
    <col min="22" max="22" width="11" bestFit="1" customWidth="1"/>
    <col min="23" max="23" width="11.33203125" bestFit="1" customWidth="1"/>
    <col min="24" max="24" width="11" bestFit="1" customWidth="1"/>
    <col min="25" max="25" width="23.88671875" bestFit="1" customWidth="1"/>
    <col min="26" max="26" width="12.33203125" bestFit="1" customWidth="1"/>
    <col min="27" max="27" width="9" bestFit="1" customWidth="1"/>
  </cols>
  <sheetData>
    <row r="1" spans="1:27" ht="31.8" x14ac:dyDescent="0.55000000000000004">
      <c r="A1" s="12" t="s">
        <v>1230</v>
      </c>
      <c r="K1" s="12"/>
      <c r="U1" s="12"/>
    </row>
    <row r="2" spans="1:27" x14ac:dyDescent="0.3">
      <c r="A2" s="33" t="s">
        <v>1229</v>
      </c>
      <c r="B2" s="33" t="s">
        <v>1175</v>
      </c>
      <c r="C2" s="33" t="s">
        <v>1176</v>
      </c>
      <c r="D2" s="33" t="s">
        <v>1177</v>
      </c>
      <c r="E2" s="33" t="s">
        <v>1178</v>
      </c>
      <c r="F2" s="33" t="s">
        <v>1179</v>
      </c>
      <c r="G2" s="33" t="s">
        <v>1180</v>
      </c>
      <c r="K2" s="33"/>
      <c r="L2" s="33"/>
      <c r="M2" s="33"/>
      <c r="N2" s="33"/>
      <c r="O2" s="33"/>
      <c r="P2" s="33"/>
      <c r="Q2" s="33"/>
      <c r="U2" s="33"/>
      <c r="V2" s="33"/>
      <c r="W2" s="33"/>
      <c r="X2" s="33"/>
      <c r="Y2" s="33"/>
      <c r="Z2" s="33"/>
      <c r="AA2" s="33"/>
    </row>
    <row r="3" spans="1:27" x14ac:dyDescent="0.3">
      <c r="A3" s="33" t="s">
        <v>1145</v>
      </c>
      <c r="B3" s="33">
        <v>450</v>
      </c>
      <c r="C3" s="33">
        <v>26.24</v>
      </c>
      <c r="D3" s="33">
        <v>2.7</v>
      </c>
      <c r="E3" s="33">
        <v>30</v>
      </c>
      <c r="F3" s="33">
        <v>16.7</v>
      </c>
      <c r="G3" s="33">
        <v>120</v>
      </c>
      <c r="K3" s="33"/>
      <c r="L3" s="33"/>
      <c r="M3" s="33"/>
      <c r="N3" s="33"/>
      <c r="O3" s="33"/>
      <c r="P3" s="33"/>
      <c r="Q3" s="33"/>
      <c r="U3" s="33"/>
      <c r="V3" s="33"/>
      <c r="W3" s="33"/>
      <c r="X3" s="33"/>
      <c r="Y3" s="33"/>
      <c r="Z3" s="33"/>
      <c r="AA3" s="33"/>
    </row>
    <row r="4" spans="1:27" x14ac:dyDescent="0.3">
      <c r="A4" s="33" t="s">
        <v>1146</v>
      </c>
      <c r="B4" s="33">
        <v>450</v>
      </c>
      <c r="C4" s="33">
        <v>26.24</v>
      </c>
      <c r="D4" s="33">
        <v>2.7</v>
      </c>
      <c r="E4" s="33">
        <v>30</v>
      </c>
      <c r="F4" s="33">
        <v>16.7</v>
      </c>
      <c r="G4" s="33">
        <v>120</v>
      </c>
      <c r="K4" s="33"/>
      <c r="L4" s="33"/>
      <c r="M4" s="33"/>
      <c r="N4" s="33"/>
      <c r="O4" s="33"/>
      <c r="P4" s="33"/>
      <c r="Q4" s="33"/>
      <c r="U4" s="33"/>
      <c r="V4" s="33"/>
      <c r="W4" s="33"/>
      <c r="X4" s="33"/>
      <c r="Y4" s="33"/>
      <c r="Z4" s="33"/>
      <c r="AA4" s="33"/>
    </row>
    <row r="5" spans="1:27" x14ac:dyDescent="0.3">
      <c r="A5" s="33" t="s">
        <v>1158</v>
      </c>
      <c r="B5" s="33">
        <v>450</v>
      </c>
      <c r="C5" s="33">
        <v>29.118227349201799</v>
      </c>
      <c r="D5" s="33">
        <v>3.8997996149368999</v>
      </c>
      <c r="E5" s="33">
        <v>30.098267782454499</v>
      </c>
      <c r="F5" s="33">
        <v>16.5</v>
      </c>
      <c r="G5" s="33">
        <v>183.99817923522201</v>
      </c>
      <c r="K5" s="33"/>
      <c r="L5" s="33"/>
      <c r="M5" s="33"/>
      <c r="N5" s="33"/>
      <c r="O5" s="33"/>
      <c r="P5" s="33"/>
      <c r="Q5" s="33"/>
      <c r="U5" s="33"/>
      <c r="V5" s="33"/>
      <c r="W5" s="33"/>
      <c r="X5" s="33"/>
      <c r="Y5" s="33"/>
      <c r="Z5" s="33"/>
      <c r="AA5" s="33"/>
    </row>
    <row r="6" spans="1:27" x14ac:dyDescent="0.3">
      <c r="A6" s="33" t="s">
        <v>1159</v>
      </c>
      <c r="B6" s="33">
        <v>450</v>
      </c>
      <c r="C6" s="33">
        <v>29.055415943814001</v>
      </c>
      <c r="D6" s="33">
        <v>3.8926992500794602</v>
      </c>
      <c r="E6" s="33">
        <v>30.036889072909101</v>
      </c>
      <c r="F6" s="33">
        <v>16.5</v>
      </c>
      <c r="G6" s="33">
        <v>183.93368622987001</v>
      </c>
      <c r="K6" s="33"/>
      <c r="L6" s="33"/>
      <c r="M6" s="33"/>
      <c r="N6" s="33"/>
      <c r="O6" s="33"/>
      <c r="P6" s="33"/>
      <c r="Q6" s="33"/>
    </row>
    <row r="7" spans="1:27" x14ac:dyDescent="0.3">
      <c r="A7" s="33" t="s">
        <v>619</v>
      </c>
      <c r="B7" s="33">
        <v>450</v>
      </c>
      <c r="C7" s="33">
        <v>16.757708341080601</v>
      </c>
      <c r="D7" s="33">
        <v>3.1306359442259102</v>
      </c>
      <c r="E7" s="33">
        <v>4.7756313560048502</v>
      </c>
      <c r="F7" s="33">
        <v>19.257313516876899</v>
      </c>
      <c r="G7" s="33">
        <v>850</v>
      </c>
      <c r="K7" s="33"/>
      <c r="L7" s="33"/>
      <c r="M7" s="33"/>
      <c r="N7" s="33"/>
      <c r="O7" s="33"/>
      <c r="P7" s="33"/>
      <c r="Q7" s="33"/>
    </row>
    <row r="8" spans="1:27" x14ac:dyDescent="0.3">
      <c r="A8" s="33" t="s">
        <v>620</v>
      </c>
      <c r="B8" s="33">
        <v>450</v>
      </c>
      <c r="C8" s="33">
        <v>15.963470169469</v>
      </c>
      <c r="D8" s="33">
        <v>3.20399315691165</v>
      </c>
      <c r="E8" s="33">
        <v>4.6537251839849203</v>
      </c>
      <c r="F8" s="33">
        <v>19.293792439486001</v>
      </c>
      <c r="G8" s="33">
        <v>850</v>
      </c>
      <c r="K8" s="33"/>
      <c r="L8" s="33"/>
      <c r="M8" s="33"/>
      <c r="N8" s="33"/>
      <c r="O8" s="33"/>
      <c r="P8" s="33"/>
      <c r="Q8" s="33"/>
      <c r="U8" s="111"/>
    </row>
    <row r="9" spans="1:27" x14ac:dyDescent="0.3">
      <c r="A9" s="33" t="s">
        <v>312</v>
      </c>
      <c r="B9" s="33">
        <v>450</v>
      </c>
      <c r="C9" s="33">
        <v>27.020337048251399</v>
      </c>
      <c r="D9" s="33">
        <v>3.6646878874328301</v>
      </c>
      <c r="E9" s="33">
        <v>28.092467486575</v>
      </c>
      <c r="F9" s="33">
        <v>16.5491353587107</v>
      </c>
      <c r="G9" s="33">
        <v>181.62589458945101</v>
      </c>
      <c r="K9" s="33"/>
      <c r="L9" s="33"/>
      <c r="M9" s="33"/>
      <c r="N9" s="33"/>
      <c r="O9" s="33"/>
      <c r="P9" s="33"/>
      <c r="Q9" s="33"/>
    </row>
    <row r="10" spans="1:27" x14ac:dyDescent="0.3">
      <c r="A10" s="33" t="s">
        <v>328</v>
      </c>
      <c r="B10" s="33">
        <v>450</v>
      </c>
      <c r="C10" s="33">
        <v>26.5243866621779</v>
      </c>
      <c r="D10" s="33">
        <v>3.6056157317553299</v>
      </c>
      <c r="E10" s="33">
        <v>27.561605424911299</v>
      </c>
      <c r="F10" s="33">
        <v>16.528943639488698</v>
      </c>
      <c r="G10" s="33">
        <v>181.164125679873</v>
      </c>
      <c r="K10" s="33"/>
      <c r="L10" s="33"/>
      <c r="M10" s="33"/>
      <c r="N10" s="33"/>
      <c r="O10" s="33"/>
      <c r="P10" s="33"/>
      <c r="Q10" s="33"/>
    </row>
    <row r="11" spans="1:27" x14ac:dyDescent="0.3">
      <c r="A11" s="33" t="s">
        <v>1152</v>
      </c>
      <c r="B11" s="33">
        <v>450</v>
      </c>
      <c r="C11" s="33">
        <v>29.12</v>
      </c>
      <c r="D11" s="33">
        <v>3.9</v>
      </c>
      <c r="E11" s="33">
        <v>30.1</v>
      </c>
      <c r="F11" s="33">
        <v>16.5</v>
      </c>
      <c r="G11" s="33">
        <v>180</v>
      </c>
      <c r="K11" s="33"/>
      <c r="L11" s="33"/>
      <c r="M11" s="33"/>
      <c r="N11" s="33"/>
      <c r="O11" s="33"/>
      <c r="P11" s="33"/>
      <c r="Q11" s="33"/>
    </row>
    <row r="12" spans="1:27" x14ac:dyDescent="0.3">
      <c r="A12" s="33" t="s">
        <v>1153</v>
      </c>
      <c r="B12" s="33">
        <v>450</v>
      </c>
      <c r="C12" s="33">
        <v>29.12</v>
      </c>
      <c r="D12" s="33">
        <v>3.9</v>
      </c>
      <c r="E12" s="33">
        <v>30.1</v>
      </c>
      <c r="F12" s="33">
        <v>16.5</v>
      </c>
      <c r="G12" s="33">
        <v>180</v>
      </c>
      <c r="K12" s="33"/>
      <c r="L12" s="33"/>
      <c r="M12" s="33"/>
      <c r="N12" s="33"/>
      <c r="O12" s="33"/>
      <c r="P12" s="33"/>
      <c r="Q12" s="33"/>
    </row>
    <row r="13" spans="1:27" x14ac:dyDescent="0.3">
      <c r="A13" s="33" t="s">
        <v>1160</v>
      </c>
      <c r="B13" s="33">
        <v>450</v>
      </c>
      <c r="C13" s="33">
        <v>26.154825365531298</v>
      </c>
      <c r="D13" s="33">
        <v>3.5648089365175499</v>
      </c>
      <c r="E13" s="33">
        <v>27.2024594734517</v>
      </c>
      <c r="F13" s="33">
        <v>16.5</v>
      </c>
      <c r="G13" s="33">
        <v>180</v>
      </c>
      <c r="K13" s="33"/>
      <c r="L13" s="33"/>
      <c r="M13" s="33"/>
      <c r="N13" s="33"/>
      <c r="O13" s="33"/>
      <c r="P13" s="33"/>
      <c r="Q13" s="33"/>
    </row>
    <row r="14" spans="1:27" x14ac:dyDescent="0.3">
      <c r="A14" s="33" t="s">
        <v>1161</v>
      </c>
      <c r="B14" s="33">
        <v>450</v>
      </c>
      <c r="C14" s="33">
        <v>26.780671062105899</v>
      </c>
      <c r="D14" s="33">
        <v>3.6355561640744698</v>
      </c>
      <c r="E14" s="33">
        <v>27.814029951666001</v>
      </c>
      <c r="F14" s="33">
        <v>16.5</v>
      </c>
      <c r="G14" s="33">
        <v>180</v>
      </c>
      <c r="K14" s="33"/>
      <c r="L14" s="33"/>
      <c r="M14" s="33"/>
      <c r="N14" s="33"/>
      <c r="O14" s="33"/>
      <c r="P14" s="33"/>
      <c r="Q14" s="33"/>
    </row>
    <row r="15" spans="1:27" x14ac:dyDescent="0.3">
      <c r="A15" s="33" t="s">
        <v>1173</v>
      </c>
      <c r="B15" s="33">
        <v>450</v>
      </c>
      <c r="C15" s="33">
        <v>43.3</v>
      </c>
      <c r="D15" s="33">
        <v>3.45</v>
      </c>
      <c r="E15" s="33">
        <v>26.21</v>
      </c>
      <c r="F15" s="33">
        <v>16.5</v>
      </c>
      <c r="G15" s="33">
        <v>213</v>
      </c>
      <c r="K15" s="33"/>
      <c r="L15" s="33"/>
      <c r="M15" s="33"/>
      <c r="N15" s="33"/>
      <c r="O15" s="33"/>
      <c r="P15" s="33"/>
      <c r="Q15" s="33"/>
    </row>
    <row r="16" spans="1:27" x14ac:dyDescent="0.3">
      <c r="A16" s="33" t="s">
        <v>1174</v>
      </c>
      <c r="B16" s="33">
        <v>450</v>
      </c>
      <c r="C16" s="33">
        <v>43.3</v>
      </c>
      <c r="D16" s="33">
        <v>3.45</v>
      </c>
      <c r="E16" s="33">
        <v>26.21</v>
      </c>
      <c r="F16" s="33">
        <v>16.5</v>
      </c>
      <c r="G16" s="33">
        <v>213</v>
      </c>
      <c r="K16" s="33"/>
      <c r="L16" s="33"/>
      <c r="M16" s="33"/>
      <c r="N16" s="33"/>
      <c r="O16" s="33"/>
      <c r="P16" s="33"/>
      <c r="Q16" s="33"/>
    </row>
    <row r="17" spans="1:17" x14ac:dyDescent="0.3">
      <c r="A17" s="33" t="s">
        <v>568</v>
      </c>
      <c r="B17" s="33">
        <v>450</v>
      </c>
      <c r="C17" s="33">
        <v>11.68</v>
      </c>
      <c r="D17" s="33">
        <v>2.2000000000000002</v>
      </c>
      <c r="E17" s="33">
        <v>11.3</v>
      </c>
      <c r="F17" s="33">
        <v>17.7</v>
      </c>
      <c r="G17" s="33">
        <v>318</v>
      </c>
      <c r="K17" s="33"/>
      <c r="L17" s="33"/>
      <c r="M17" s="33"/>
      <c r="N17" s="33"/>
      <c r="O17" s="33"/>
      <c r="P17" s="33"/>
      <c r="Q17" s="33"/>
    </row>
    <row r="18" spans="1:17" x14ac:dyDescent="0.3">
      <c r="A18" s="33" t="s">
        <v>1138</v>
      </c>
      <c r="B18" s="33">
        <v>450</v>
      </c>
      <c r="C18" s="33">
        <v>11.68</v>
      </c>
      <c r="D18" s="33">
        <v>2.2000000000000002</v>
      </c>
      <c r="E18" s="33">
        <v>11.3</v>
      </c>
      <c r="F18" s="33">
        <v>17.7</v>
      </c>
      <c r="G18" s="33">
        <v>318</v>
      </c>
      <c r="K18" s="33"/>
      <c r="L18" s="33"/>
      <c r="M18" s="33"/>
      <c r="N18" s="33"/>
      <c r="O18" s="33"/>
      <c r="P18" s="33"/>
      <c r="Q18" s="33"/>
    </row>
    <row r="19" spans="1:17" x14ac:dyDescent="0.3">
      <c r="A19" s="33" t="s">
        <v>313</v>
      </c>
      <c r="B19" s="33">
        <v>450</v>
      </c>
      <c r="C19" s="33">
        <v>30.08</v>
      </c>
      <c r="D19" s="33">
        <v>7.6</v>
      </c>
      <c r="E19" s="33">
        <v>10</v>
      </c>
      <c r="F19" s="33">
        <v>27.6</v>
      </c>
      <c r="G19" s="33">
        <v>914</v>
      </c>
      <c r="K19" s="33"/>
      <c r="L19" s="33"/>
      <c r="M19" s="33"/>
      <c r="N19" s="33"/>
      <c r="O19" s="33"/>
      <c r="P19" s="33"/>
      <c r="Q19" s="33"/>
    </row>
    <row r="20" spans="1:17" x14ac:dyDescent="0.3">
      <c r="A20" s="33" t="s">
        <v>436</v>
      </c>
      <c r="B20" s="33">
        <v>450</v>
      </c>
      <c r="C20" s="33">
        <v>30.08</v>
      </c>
      <c r="D20" s="33">
        <v>7.6</v>
      </c>
      <c r="E20" s="33">
        <v>10</v>
      </c>
      <c r="F20" s="33">
        <v>27.6</v>
      </c>
      <c r="G20" s="33">
        <v>914</v>
      </c>
      <c r="K20" s="33"/>
      <c r="L20" s="33"/>
      <c r="M20" s="33"/>
      <c r="N20" s="33"/>
      <c r="O20" s="33"/>
      <c r="P20" s="33"/>
      <c r="Q20" s="33"/>
    </row>
    <row r="21" spans="1:17" x14ac:dyDescent="0.3">
      <c r="A21" s="33" t="s">
        <v>1143</v>
      </c>
      <c r="B21" s="33">
        <v>450</v>
      </c>
      <c r="C21" s="33">
        <v>14.72</v>
      </c>
      <c r="D21" s="33">
        <v>2.1</v>
      </c>
      <c r="E21" s="33">
        <v>20</v>
      </c>
      <c r="F21" s="33">
        <v>18.2</v>
      </c>
      <c r="G21" s="33">
        <v>240</v>
      </c>
      <c r="K21" s="33"/>
      <c r="L21" s="33"/>
      <c r="M21" s="33"/>
      <c r="N21" s="33"/>
      <c r="O21" s="33"/>
      <c r="P21" s="33"/>
      <c r="Q21" s="33"/>
    </row>
    <row r="22" spans="1:17" x14ac:dyDescent="0.3">
      <c r="A22" s="33" t="s">
        <v>1144</v>
      </c>
      <c r="B22" s="33">
        <v>450</v>
      </c>
      <c r="C22" s="33">
        <v>14.72</v>
      </c>
      <c r="D22" s="33">
        <v>2.1</v>
      </c>
      <c r="E22" s="33">
        <v>20</v>
      </c>
      <c r="F22" s="33">
        <v>18.2</v>
      </c>
      <c r="G22" s="33">
        <v>240</v>
      </c>
      <c r="K22" s="33"/>
      <c r="L22" s="33"/>
      <c r="M22" s="33"/>
      <c r="N22" s="33"/>
      <c r="O22" s="33"/>
      <c r="P22" s="33"/>
      <c r="Q22" s="33"/>
    </row>
    <row r="23" spans="1:17" x14ac:dyDescent="0.3">
      <c r="A23" s="33" t="s">
        <v>610</v>
      </c>
      <c r="B23" s="33">
        <v>450</v>
      </c>
      <c r="C23" s="33">
        <v>14.72</v>
      </c>
      <c r="D23" s="33">
        <v>2.1</v>
      </c>
      <c r="E23" s="33">
        <v>20</v>
      </c>
      <c r="F23" s="33">
        <v>18.2</v>
      </c>
      <c r="G23" s="33">
        <v>240</v>
      </c>
      <c r="K23" s="33"/>
      <c r="L23" s="33"/>
      <c r="M23" s="33"/>
      <c r="N23" s="33"/>
      <c r="O23" s="33"/>
      <c r="P23" s="33"/>
      <c r="Q23" s="33"/>
    </row>
    <row r="24" spans="1:17" x14ac:dyDescent="0.3">
      <c r="A24" s="33" t="s">
        <v>668</v>
      </c>
      <c r="B24" s="33">
        <v>450</v>
      </c>
      <c r="C24" s="33">
        <v>14.72</v>
      </c>
      <c r="D24" s="33">
        <v>2.1</v>
      </c>
      <c r="E24" s="33">
        <v>20</v>
      </c>
      <c r="F24" s="33">
        <v>18.2</v>
      </c>
      <c r="G24" s="33">
        <v>240</v>
      </c>
      <c r="K24" s="33"/>
      <c r="L24" s="33"/>
      <c r="M24" s="33"/>
      <c r="N24" s="33"/>
      <c r="O24" s="33"/>
      <c r="P24" s="33"/>
      <c r="Q24" s="33"/>
    </row>
    <row r="25" spans="1:17" x14ac:dyDescent="0.3">
      <c r="A25" s="33" t="s">
        <v>187</v>
      </c>
      <c r="B25" s="33">
        <v>450</v>
      </c>
      <c r="C25" s="33">
        <v>43.187676613822603</v>
      </c>
      <c r="D25" s="33">
        <v>5.56634308863722</v>
      </c>
      <c r="E25" s="33">
        <v>12.283646285305201</v>
      </c>
      <c r="F25" s="33">
        <v>19.728845745151599</v>
      </c>
      <c r="G25" s="33">
        <v>850</v>
      </c>
      <c r="K25" s="33"/>
      <c r="L25" s="33"/>
      <c r="M25" s="33"/>
      <c r="N25" s="33"/>
      <c r="O25" s="33"/>
      <c r="P25" s="33"/>
      <c r="Q25" s="33"/>
    </row>
    <row r="26" spans="1:17" x14ac:dyDescent="0.3">
      <c r="A26" s="33" t="s">
        <v>440</v>
      </c>
      <c r="B26" s="33">
        <v>450</v>
      </c>
      <c r="C26" s="33">
        <v>43.029533223063197</v>
      </c>
      <c r="D26" s="33">
        <v>5.5354557076295396</v>
      </c>
      <c r="E26" s="33">
        <v>12.2074574121529</v>
      </c>
      <c r="F26" s="33">
        <v>19.724727427683899</v>
      </c>
      <c r="G26" s="33">
        <v>850</v>
      </c>
      <c r="K26" s="33"/>
      <c r="L26" s="33"/>
      <c r="M26" s="33"/>
      <c r="N26" s="33"/>
      <c r="O26" s="33"/>
      <c r="P26" s="33"/>
      <c r="Q26" s="33"/>
    </row>
    <row r="27" spans="1:17" x14ac:dyDescent="0.3">
      <c r="A27" s="33" t="s">
        <v>660</v>
      </c>
      <c r="B27" s="33">
        <v>450</v>
      </c>
      <c r="C27" s="33">
        <v>29.44</v>
      </c>
      <c r="D27" s="33">
        <v>2.8</v>
      </c>
      <c r="E27" s="33">
        <v>28</v>
      </c>
      <c r="F27" s="33">
        <v>18.399999999999999</v>
      </c>
      <c r="G27" s="33">
        <v>210</v>
      </c>
      <c r="K27" s="33"/>
      <c r="L27" s="33"/>
      <c r="M27" s="33"/>
      <c r="N27" s="33"/>
      <c r="O27" s="33"/>
      <c r="P27" s="33"/>
      <c r="Q27" s="33"/>
    </row>
    <row r="28" spans="1:17" x14ac:dyDescent="0.3">
      <c r="A28" s="33" t="s">
        <v>706</v>
      </c>
      <c r="B28" s="33">
        <v>450</v>
      </c>
      <c r="C28" s="33">
        <v>26.331673317564402</v>
      </c>
      <c r="D28" s="33">
        <v>3.2697759355429601</v>
      </c>
      <c r="E28" s="33">
        <v>26.706309346735502</v>
      </c>
      <c r="F28" s="33">
        <v>17.026808803797501</v>
      </c>
      <c r="G28" s="33">
        <v>187.42379748545099</v>
      </c>
      <c r="K28" s="33"/>
      <c r="L28" s="33"/>
      <c r="M28" s="33"/>
      <c r="N28" s="33"/>
      <c r="O28" s="33"/>
      <c r="P28" s="33"/>
      <c r="Q28" s="33"/>
    </row>
    <row r="29" spans="1:17" x14ac:dyDescent="0.3">
      <c r="A29" s="33" t="s">
        <v>1147</v>
      </c>
      <c r="B29" s="33">
        <v>450</v>
      </c>
      <c r="C29" s="33">
        <v>14.24</v>
      </c>
      <c r="D29" s="33">
        <v>3</v>
      </c>
      <c r="E29" s="33">
        <v>4.5</v>
      </c>
      <c r="F29" s="33">
        <v>19.100000000000001</v>
      </c>
      <c r="G29" s="33">
        <v>880</v>
      </c>
      <c r="K29" s="33"/>
      <c r="L29" s="33"/>
      <c r="M29" s="33"/>
      <c r="N29" s="33"/>
      <c r="O29" s="33"/>
      <c r="P29" s="33"/>
      <c r="Q29" s="33"/>
    </row>
    <row r="30" spans="1:17" x14ac:dyDescent="0.3">
      <c r="A30" s="33" t="s">
        <v>1148</v>
      </c>
      <c r="B30" s="33">
        <v>450</v>
      </c>
      <c r="C30" s="33">
        <v>14.24</v>
      </c>
      <c r="D30" s="33">
        <v>3</v>
      </c>
      <c r="E30" s="33">
        <v>4.5</v>
      </c>
      <c r="F30" s="33">
        <v>19.100000000000001</v>
      </c>
      <c r="G30" s="33">
        <v>880</v>
      </c>
      <c r="K30" s="33"/>
      <c r="L30" s="33"/>
      <c r="M30" s="33"/>
      <c r="N30" s="33"/>
      <c r="O30" s="33"/>
      <c r="P30" s="33"/>
      <c r="Q30" s="33"/>
    </row>
    <row r="31" spans="1:17" x14ac:dyDescent="0.3">
      <c r="A31" s="33" t="s">
        <v>311</v>
      </c>
      <c r="B31" s="33">
        <v>450</v>
      </c>
      <c r="C31" s="33">
        <v>6.5171805068514397</v>
      </c>
      <c r="D31" s="33">
        <v>0.90014256800446502</v>
      </c>
      <c r="E31" s="33">
        <v>16.3043607236127</v>
      </c>
      <c r="F31" s="33">
        <v>18.237659713728799</v>
      </c>
      <c r="G31" s="33">
        <v>850.05419244301197</v>
      </c>
      <c r="K31" s="33"/>
      <c r="L31" s="33"/>
      <c r="M31" s="33"/>
      <c r="N31" s="33"/>
      <c r="O31" s="33"/>
      <c r="P31" s="33"/>
      <c r="Q31" s="33"/>
    </row>
    <row r="32" spans="1:17" x14ac:dyDescent="0.3">
      <c r="A32" s="33" t="s">
        <v>655</v>
      </c>
      <c r="B32" s="33">
        <v>450</v>
      </c>
      <c r="C32" s="33">
        <v>5.28</v>
      </c>
      <c r="D32" s="33">
        <v>1</v>
      </c>
      <c r="E32" s="33">
        <v>20.2</v>
      </c>
      <c r="F32" s="33">
        <v>17.7</v>
      </c>
      <c r="G32" s="33">
        <v>950</v>
      </c>
      <c r="K32" s="33"/>
      <c r="L32" s="33"/>
      <c r="M32" s="33"/>
      <c r="N32" s="33"/>
      <c r="O32" s="33"/>
      <c r="P32" s="33"/>
      <c r="Q32" s="33"/>
    </row>
    <row r="33" spans="1:17" x14ac:dyDescent="0.3">
      <c r="A33" s="33" t="s">
        <v>656</v>
      </c>
      <c r="B33" s="33">
        <v>450</v>
      </c>
      <c r="C33" s="33">
        <v>5.28</v>
      </c>
      <c r="D33" s="33">
        <v>1</v>
      </c>
      <c r="E33" s="33">
        <v>20.2</v>
      </c>
      <c r="F33" s="33">
        <v>17.7</v>
      </c>
      <c r="G33" s="33">
        <v>950</v>
      </c>
      <c r="K33" s="33"/>
      <c r="L33" s="33"/>
      <c r="M33" s="33"/>
      <c r="N33" s="33"/>
      <c r="O33" s="33"/>
      <c r="P33" s="33"/>
      <c r="Q33" s="33"/>
    </row>
    <row r="34" spans="1:17" x14ac:dyDescent="0.3">
      <c r="A34" s="33" t="s">
        <v>626</v>
      </c>
      <c r="B34" s="33">
        <v>450</v>
      </c>
      <c r="C34" s="33">
        <v>6.8823380776112799</v>
      </c>
      <c r="D34" s="33">
        <v>1.0185604724774799</v>
      </c>
      <c r="E34" s="33">
        <v>14.9759990893356</v>
      </c>
      <c r="F34" s="33">
        <v>18.157906078321201</v>
      </c>
      <c r="G34" s="33">
        <v>850.96796238432705</v>
      </c>
      <c r="K34" s="33"/>
      <c r="L34" s="33"/>
      <c r="M34" s="33"/>
      <c r="N34" s="33"/>
      <c r="O34" s="33"/>
      <c r="P34" s="33"/>
      <c r="Q34" s="33"/>
    </row>
    <row r="35" spans="1:17" x14ac:dyDescent="0.3">
      <c r="A35" s="33" t="s">
        <v>1149</v>
      </c>
      <c r="B35" s="33">
        <v>450</v>
      </c>
      <c r="C35" s="33">
        <v>10.72</v>
      </c>
      <c r="D35" s="33">
        <v>1.1000000000000001</v>
      </c>
      <c r="E35" s="33">
        <v>15</v>
      </c>
      <c r="F35" s="33">
        <v>18</v>
      </c>
      <c r="G35" s="33">
        <v>850</v>
      </c>
      <c r="K35" s="33"/>
      <c r="L35" s="33"/>
      <c r="M35" s="33"/>
      <c r="N35" s="33"/>
      <c r="O35" s="33"/>
      <c r="P35" s="33"/>
      <c r="Q35" s="33"/>
    </row>
    <row r="36" spans="1:17" x14ac:dyDescent="0.3">
      <c r="A36" s="33" t="s">
        <v>1150</v>
      </c>
      <c r="B36" s="33">
        <v>450</v>
      </c>
      <c r="C36" s="33">
        <v>10.72</v>
      </c>
      <c r="D36" s="33">
        <v>1.1000000000000001</v>
      </c>
      <c r="E36" s="33">
        <v>15</v>
      </c>
      <c r="F36" s="33">
        <v>18</v>
      </c>
      <c r="G36" s="33">
        <v>850</v>
      </c>
      <c r="K36" s="33"/>
      <c r="L36" s="33"/>
      <c r="M36" s="33"/>
      <c r="N36" s="33"/>
      <c r="O36" s="33"/>
      <c r="P36" s="33"/>
      <c r="Q36" s="33"/>
    </row>
    <row r="37" spans="1:17" x14ac:dyDescent="0.3">
      <c r="A37" s="33" t="s">
        <v>450</v>
      </c>
      <c r="B37" s="33">
        <v>450</v>
      </c>
      <c r="C37" s="33">
        <v>9.44</v>
      </c>
      <c r="D37" s="33">
        <v>1.7</v>
      </c>
      <c r="E37" s="33">
        <v>21</v>
      </c>
      <c r="F37" s="33">
        <v>17.399999999999999</v>
      </c>
      <c r="G37" s="33">
        <v>220</v>
      </c>
      <c r="K37" s="33"/>
      <c r="L37" s="33"/>
      <c r="M37" s="33"/>
      <c r="N37" s="33"/>
      <c r="O37" s="33"/>
      <c r="P37" s="33"/>
      <c r="Q37" s="33"/>
    </row>
    <row r="38" spans="1:17" x14ac:dyDescent="0.3">
      <c r="A38" s="33" t="s">
        <v>451</v>
      </c>
      <c r="B38" s="33">
        <v>450</v>
      </c>
      <c r="C38" s="33">
        <v>9.44</v>
      </c>
      <c r="D38" s="33">
        <v>1.7</v>
      </c>
      <c r="E38" s="33">
        <v>21</v>
      </c>
      <c r="F38" s="33">
        <v>17.399999999999999</v>
      </c>
      <c r="G38" s="33">
        <v>220</v>
      </c>
      <c r="K38" s="33"/>
      <c r="L38" s="33"/>
      <c r="M38" s="33"/>
      <c r="N38" s="33"/>
      <c r="O38" s="33"/>
      <c r="P38" s="33"/>
      <c r="Q38" s="33"/>
    </row>
    <row r="39" spans="1:17" x14ac:dyDescent="0.3">
      <c r="A39" s="33" t="s">
        <v>579</v>
      </c>
      <c r="B39" s="33">
        <v>450</v>
      </c>
      <c r="C39" s="33">
        <v>20.96</v>
      </c>
      <c r="D39" s="33">
        <v>3.1</v>
      </c>
      <c r="E39" s="33">
        <v>18.7</v>
      </c>
      <c r="F39" s="33">
        <v>18.399999999999999</v>
      </c>
      <c r="G39" s="33">
        <v>337</v>
      </c>
      <c r="K39" s="33"/>
      <c r="L39" s="33"/>
      <c r="M39" s="33"/>
      <c r="N39" s="33"/>
      <c r="O39" s="33"/>
      <c r="P39" s="33"/>
      <c r="Q39" s="33"/>
    </row>
    <row r="40" spans="1:17" x14ac:dyDescent="0.3">
      <c r="A40" s="33" t="s">
        <v>1151</v>
      </c>
      <c r="B40" s="33">
        <v>450</v>
      </c>
      <c r="C40" s="33">
        <v>20.96</v>
      </c>
      <c r="D40" s="33">
        <v>3.1</v>
      </c>
      <c r="E40" s="33">
        <v>18.7</v>
      </c>
      <c r="F40" s="33">
        <v>18.399999999999999</v>
      </c>
      <c r="G40" s="33">
        <v>337</v>
      </c>
      <c r="K40" s="33"/>
      <c r="L40" s="33"/>
      <c r="M40" s="33"/>
      <c r="N40" s="33"/>
      <c r="O40" s="33"/>
      <c r="P40" s="33"/>
      <c r="Q40" s="33"/>
    </row>
    <row r="41" spans="1:17" x14ac:dyDescent="0.3">
      <c r="A41" s="33">
        <v>0</v>
      </c>
      <c r="B41" s="33">
        <v>0</v>
      </c>
      <c r="C41" s="33">
        <v>0</v>
      </c>
      <c r="D41" s="33">
        <v>0</v>
      </c>
      <c r="E41" s="33">
        <v>0</v>
      </c>
      <c r="F41" s="33">
        <v>0</v>
      </c>
      <c r="G41" s="33">
        <v>0</v>
      </c>
      <c r="K41" s="33"/>
      <c r="L41" s="33"/>
      <c r="M41" s="33"/>
      <c r="N41" s="33"/>
      <c r="O41" s="33"/>
      <c r="P41" s="33"/>
      <c r="Q41" s="33"/>
    </row>
    <row r="42" spans="1:17" x14ac:dyDescent="0.3">
      <c r="A42" s="33">
        <v>0</v>
      </c>
      <c r="B42" s="33">
        <v>0</v>
      </c>
      <c r="C42" s="33">
        <v>0</v>
      </c>
      <c r="D42" s="33">
        <v>0</v>
      </c>
      <c r="E42" s="33">
        <v>0</v>
      </c>
      <c r="F42" s="33">
        <v>0</v>
      </c>
      <c r="G42" s="33">
        <v>0</v>
      </c>
      <c r="K42" s="33"/>
      <c r="L42" s="33"/>
      <c r="M42" s="33"/>
      <c r="N42" s="33"/>
      <c r="O42" s="33"/>
      <c r="P42" s="33"/>
      <c r="Q42" s="33"/>
    </row>
    <row r="43" spans="1:17" x14ac:dyDescent="0.3">
      <c r="A43" s="33">
        <v>0</v>
      </c>
      <c r="B43" s="33">
        <v>0</v>
      </c>
      <c r="C43" s="33">
        <v>0</v>
      </c>
      <c r="D43" s="33">
        <v>0</v>
      </c>
      <c r="E43" s="33">
        <v>0</v>
      </c>
      <c r="F43" s="33">
        <v>0</v>
      </c>
      <c r="G43" s="33">
        <v>0</v>
      </c>
      <c r="K43" s="33"/>
      <c r="L43" s="33"/>
      <c r="M43" s="33"/>
      <c r="N43" s="33"/>
      <c r="O43" s="33"/>
      <c r="P43" s="33"/>
      <c r="Q43" s="33"/>
    </row>
    <row r="44" spans="1:17" x14ac:dyDescent="0.3">
      <c r="A44" s="33">
        <v>0</v>
      </c>
      <c r="B44" s="33">
        <v>0</v>
      </c>
      <c r="C44" s="33">
        <v>0</v>
      </c>
      <c r="D44" s="33">
        <v>0</v>
      </c>
      <c r="E44" s="33">
        <v>0</v>
      </c>
      <c r="F44" s="33">
        <v>0</v>
      </c>
      <c r="G44" s="33">
        <v>0</v>
      </c>
      <c r="K44" s="33"/>
      <c r="L44" s="33"/>
      <c r="M44" s="33"/>
      <c r="N44" s="33"/>
      <c r="O44" s="33"/>
      <c r="P44" s="33"/>
      <c r="Q44" s="33"/>
    </row>
    <row r="45" spans="1:17" x14ac:dyDescent="0.3">
      <c r="A45" s="33">
        <v>0</v>
      </c>
      <c r="B45" s="33">
        <v>0</v>
      </c>
      <c r="C45" s="33">
        <v>0</v>
      </c>
      <c r="D45" s="33">
        <v>0</v>
      </c>
      <c r="E45" s="33">
        <v>0</v>
      </c>
      <c r="F45" s="33">
        <v>0</v>
      </c>
      <c r="G45" s="33">
        <v>0</v>
      </c>
      <c r="K45" s="33"/>
      <c r="L45" s="33"/>
      <c r="M45" s="33"/>
      <c r="N45" s="33"/>
      <c r="O45" s="33"/>
      <c r="P45" s="33"/>
      <c r="Q45" s="33"/>
    </row>
    <row r="46" spans="1:17" x14ac:dyDescent="0.3">
      <c r="A46" s="33">
        <v>0</v>
      </c>
      <c r="B46" s="33">
        <v>0</v>
      </c>
      <c r="C46" s="33">
        <v>0</v>
      </c>
      <c r="D46" s="33">
        <v>0</v>
      </c>
      <c r="E46" s="33">
        <v>0</v>
      </c>
      <c r="F46" s="33">
        <v>0</v>
      </c>
      <c r="G46" s="33">
        <v>0</v>
      </c>
      <c r="K46" s="33"/>
      <c r="L46" s="33"/>
      <c r="M46" s="33"/>
      <c r="N46" s="33"/>
      <c r="O46" s="33"/>
      <c r="P46" s="33"/>
      <c r="Q46" s="33"/>
    </row>
    <row r="47" spans="1:17" x14ac:dyDescent="0.3">
      <c r="A47" s="33">
        <v>0</v>
      </c>
      <c r="B47" s="33">
        <v>0</v>
      </c>
      <c r="C47" s="33">
        <v>0</v>
      </c>
      <c r="D47" s="33">
        <v>0</v>
      </c>
      <c r="E47" s="33">
        <v>0</v>
      </c>
      <c r="F47" s="33">
        <v>0</v>
      </c>
      <c r="G47" s="33">
        <v>0</v>
      </c>
      <c r="K47" s="33"/>
      <c r="L47" s="33"/>
      <c r="M47" s="33"/>
      <c r="N47" s="33"/>
      <c r="O47" s="33"/>
      <c r="P47" s="33"/>
      <c r="Q47" s="33"/>
    </row>
    <row r="48" spans="1:17" x14ac:dyDescent="0.3">
      <c r="A48" s="33">
        <v>0</v>
      </c>
      <c r="B48" s="33">
        <v>0</v>
      </c>
      <c r="C48" s="33">
        <v>0</v>
      </c>
      <c r="D48" s="33">
        <v>0</v>
      </c>
      <c r="E48" s="33">
        <v>0</v>
      </c>
      <c r="F48" s="33">
        <v>0</v>
      </c>
      <c r="G48" s="33">
        <v>0</v>
      </c>
      <c r="K48" s="33"/>
      <c r="L48" s="33"/>
      <c r="M48" s="33"/>
      <c r="N48" s="33"/>
      <c r="O48" s="33"/>
      <c r="P48" s="33"/>
      <c r="Q48" s="33"/>
    </row>
    <row r="49" spans="1:17" x14ac:dyDescent="0.3">
      <c r="A49" s="33">
        <v>0</v>
      </c>
      <c r="B49" s="33">
        <v>0</v>
      </c>
      <c r="C49" s="33">
        <v>0</v>
      </c>
      <c r="D49" s="33">
        <v>0</v>
      </c>
      <c r="E49" s="33">
        <v>0</v>
      </c>
      <c r="F49" s="33">
        <v>0</v>
      </c>
      <c r="G49" s="33">
        <v>0</v>
      </c>
      <c r="K49" s="33"/>
      <c r="L49" s="33"/>
      <c r="M49" s="33"/>
      <c r="N49" s="33"/>
      <c r="O49" s="33"/>
      <c r="P49" s="33"/>
      <c r="Q49" s="33"/>
    </row>
    <row r="50" spans="1:17" x14ac:dyDescent="0.3">
      <c r="A50" s="33">
        <v>0</v>
      </c>
      <c r="B50" s="33">
        <v>0</v>
      </c>
      <c r="C50" s="33">
        <v>0</v>
      </c>
      <c r="D50" s="33">
        <v>0</v>
      </c>
      <c r="E50" s="33">
        <v>0</v>
      </c>
      <c r="F50" s="33">
        <v>0</v>
      </c>
      <c r="G50" s="33">
        <v>0</v>
      </c>
      <c r="K50" s="33"/>
      <c r="L50" s="33"/>
      <c r="M50" s="33"/>
      <c r="N50" s="33"/>
      <c r="O50" s="33"/>
      <c r="P50" s="33"/>
      <c r="Q50" s="33"/>
    </row>
    <row r="51" spans="1:17" x14ac:dyDescent="0.3">
      <c r="A51" s="33">
        <v>0</v>
      </c>
      <c r="B51" s="33">
        <v>0</v>
      </c>
      <c r="C51" s="33">
        <v>0</v>
      </c>
      <c r="D51" s="33">
        <v>0</v>
      </c>
      <c r="E51" s="33">
        <v>0</v>
      </c>
      <c r="F51" s="33">
        <v>0</v>
      </c>
      <c r="G51" s="33">
        <v>0</v>
      </c>
      <c r="K51" s="33"/>
      <c r="L51" s="33"/>
      <c r="M51" s="33"/>
      <c r="N51" s="33"/>
      <c r="O51" s="33"/>
      <c r="P51" s="33"/>
      <c r="Q51" s="33"/>
    </row>
    <row r="52" spans="1:17" x14ac:dyDescent="0.3">
      <c r="A52" s="33">
        <v>0</v>
      </c>
      <c r="B52" s="33">
        <v>0</v>
      </c>
      <c r="C52" s="33">
        <v>0</v>
      </c>
      <c r="D52" s="33">
        <v>0</v>
      </c>
      <c r="E52" s="33">
        <v>0</v>
      </c>
      <c r="F52" s="33">
        <v>0</v>
      </c>
      <c r="G52" s="33">
        <v>0</v>
      </c>
      <c r="K52" s="33"/>
      <c r="L52" s="33"/>
      <c r="M52" s="33"/>
      <c r="N52" s="33"/>
      <c r="O52" s="33"/>
      <c r="P52" s="33"/>
      <c r="Q52" s="33"/>
    </row>
    <row r="53" spans="1:17" x14ac:dyDescent="0.3">
      <c r="A53" s="33">
        <v>0</v>
      </c>
      <c r="B53" s="33">
        <v>0</v>
      </c>
      <c r="C53" s="33">
        <v>0</v>
      </c>
      <c r="D53" s="33">
        <v>0</v>
      </c>
      <c r="E53" s="33">
        <v>0</v>
      </c>
      <c r="F53" s="33">
        <v>0</v>
      </c>
      <c r="G53" s="33">
        <v>0</v>
      </c>
      <c r="K53" s="33"/>
      <c r="L53" s="33"/>
      <c r="M53" s="33"/>
      <c r="N53" s="33"/>
      <c r="O53" s="33"/>
      <c r="P53" s="33"/>
      <c r="Q53" s="33"/>
    </row>
    <row r="54" spans="1:17" x14ac:dyDescent="0.3">
      <c r="A54" s="33">
        <v>0</v>
      </c>
      <c r="B54" s="33">
        <v>0</v>
      </c>
      <c r="C54" s="33">
        <v>0</v>
      </c>
      <c r="D54" s="33">
        <v>0</v>
      </c>
      <c r="E54" s="33">
        <v>0</v>
      </c>
      <c r="F54" s="33">
        <v>0</v>
      </c>
      <c r="G54" s="33">
        <v>0</v>
      </c>
      <c r="K54" s="33"/>
      <c r="L54" s="33"/>
      <c r="M54" s="33"/>
      <c r="N54" s="33"/>
      <c r="O54" s="33"/>
      <c r="P54" s="33"/>
      <c r="Q54" s="33"/>
    </row>
    <row r="55" spans="1:17" x14ac:dyDescent="0.3">
      <c r="A55" s="33">
        <v>0</v>
      </c>
      <c r="B55" s="33">
        <v>0</v>
      </c>
      <c r="C55" s="33">
        <v>0</v>
      </c>
      <c r="D55" s="33">
        <v>0</v>
      </c>
      <c r="E55" s="33">
        <v>0</v>
      </c>
      <c r="F55" s="33">
        <v>0</v>
      </c>
      <c r="G55" s="33">
        <v>0</v>
      </c>
      <c r="K55" s="33"/>
      <c r="L55" s="33"/>
      <c r="M55" s="33"/>
      <c r="N55" s="33"/>
      <c r="O55" s="33"/>
      <c r="P55" s="33"/>
      <c r="Q55" s="33"/>
    </row>
    <row r="56" spans="1:17" x14ac:dyDescent="0.3">
      <c r="A56" s="33">
        <v>0</v>
      </c>
      <c r="B56" s="33">
        <v>0</v>
      </c>
      <c r="C56" s="33">
        <v>0</v>
      </c>
      <c r="D56" s="33">
        <v>0</v>
      </c>
      <c r="E56" s="33">
        <v>0</v>
      </c>
      <c r="F56" s="33">
        <v>0</v>
      </c>
      <c r="G56" s="33">
        <v>0</v>
      </c>
      <c r="K56" s="33"/>
      <c r="L56" s="33"/>
      <c r="M56" s="33"/>
      <c r="N56" s="33"/>
      <c r="O56" s="33"/>
      <c r="P56" s="33"/>
      <c r="Q56" s="33"/>
    </row>
    <row r="57" spans="1:17" x14ac:dyDescent="0.3">
      <c r="A57" s="33">
        <v>0</v>
      </c>
      <c r="B57" s="33">
        <v>0</v>
      </c>
      <c r="C57" s="33">
        <v>0</v>
      </c>
      <c r="D57" s="33">
        <v>0</v>
      </c>
      <c r="E57" s="33">
        <v>0</v>
      </c>
      <c r="F57" s="33">
        <v>0</v>
      </c>
      <c r="G57" s="33">
        <v>0</v>
      </c>
      <c r="K57" s="33"/>
      <c r="L57" s="33"/>
      <c r="M57" s="33"/>
      <c r="N57" s="33"/>
      <c r="O57" s="33"/>
      <c r="P57" s="33"/>
      <c r="Q57" s="33"/>
    </row>
    <row r="58" spans="1:17" x14ac:dyDescent="0.3">
      <c r="A58" s="33">
        <v>0</v>
      </c>
      <c r="B58" s="33">
        <v>0</v>
      </c>
      <c r="C58" s="33">
        <v>0</v>
      </c>
      <c r="D58" s="33">
        <v>0</v>
      </c>
      <c r="E58" s="33">
        <v>0</v>
      </c>
      <c r="F58" s="33">
        <v>0</v>
      </c>
      <c r="G58" s="33">
        <v>0</v>
      </c>
      <c r="K58" s="33"/>
      <c r="L58" s="33"/>
      <c r="M58" s="33"/>
      <c r="N58" s="33"/>
      <c r="O58" s="33"/>
      <c r="P58" s="33"/>
      <c r="Q58" s="33"/>
    </row>
    <row r="59" spans="1:17" x14ac:dyDescent="0.3">
      <c r="A59" s="33">
        <v>0</v>
      </c>
      <c r="B59" s="33">
        <v>0</v>
      </c>
      <c r="C59" s="33">
        <v>0</v>
      </c>
      <c r="D59" s="33">
        <v>0</v>
      </c>
      <c r="E59" s="33">
        <v>0</v>
      </c>
      <c r="F59" s="33">
        <v>0</v>
      </c>
      <c r="G59" s="33">
        <v>0</v>
      </c>
      <c r="K59" s="33"/>
      <c r="L59" s="33"/>
      <c r="M59" s="33"/>
      <c r="N59" s="33"/>
      <c r="O59" s="33"/>
      <c r="P59" s="33"/>
      <c r="Q59" s="33"/>
    </row>
    <row r="60" spans="1:17" x14ac:dyDescent="0.3">
      <c r="A60" s="33">
        <v>0</v>
      </c>
      <c r="B60" s="33">
        <v>0</v>
      </c>
      <c r="C60" s="33">
        <v>0</v>
      </c>
      <c r="D60" s="33">
        <v>0</v>
      </c>
      <c r="E60" s="33">
        <v>0</v>
      </c>
      <c r="F60" s="33">
        <v>0</v>
      </c>
      <c r="G60" s="33">
        <v>0</v>
      </c>
      <c r="K60" s="33"/>
      <c r="L60" s="33"/>
      <c r="M60" s="33"/>
      <c r="N60" s="33"/>
      <c r="O60" s="33"/>
      <c r="P60" s="33"/>
      <c r="Q60" s="33"/>
    </row>
    <row r="61" spans="1:17" x14ac:dyDescent="0.3">
      <c r="A61" s="33">
        <v>0</v>
      </c>
      <c r="B61" s="33">
        <v>0</v>
      </c>
      <c r="C61" s="33">
        <v>0</v>
      </c>
      <c r="D61" s="33">
        <v>0</v>
      </c>
      <c r="E61" s="33">
        <v>0</v>
      </c>
      <c r="F61" s="33">
        <v>0</v>
      </c>
      <c r="G61" s="33">
        <v>0</v>
      </c>
      <c r="K61" s="33"/>
      <c r="L61" s="33"/>
      <c r="M61" s="33"/>
      <c r="N61" s="33"/>
      <c r="O61" s="33"/>
      <c r="P61" s="33"/>
      <c r="Q61" s="33"/>
    </row>
    <row r="62" spans="1:17" x14ac:dyDescent="0.3">
      <c r="A62" s="33">
        <v>0</v>
      </c>
      <c r="B62" s="33">
        <v>0</v>
      </c>
      <c r="C62" s="33">
        <v>0</v>
      </c>
      <c r="D62" s="33">
        <v>0</v>
      </c>
      <c r="E62" s="33">
        <v>0</v>
      </c>
      <c r="F62" s="33">
        <v>0</v>
      </c>
      <c r="G62" s="33">
        <v>0</v>
      </c>
      <c r="K62" s="33"/>
      <c r="L62" s="33"/>
      <c r="M62" s="33"/>
      <c r="N62" s="33"/>
      <c r="O62" s="33"/>
      <c r="P62" s="33"/>
      <c r="Q62" s="33"/>
    </row>
    <row r="63" spans="1:17" x14ac:dyDescent="0.3">
      <c r="A63" s="33">
        <v>0</v>
      </c>
      <c r="B63" s="33">
        <v>0</v>
      </c>
      <c r="C63" s="33">
        <v>0</v>
      </c>
      <c r="D63" s="33">
        <v>0</v>
      </c>
      <c r="E63" s="33">
        <v>0</v>
      </c>
      <c r="F63" s="33">
        <v>0</v>
      </c>
      <c r="G63" s="33">
        <v>0</v>
      </c>
      <c r="K63" s="33"/>
      <c r="L63" s="33"/>
      <c r="M63" s="33"/>
      <c r="N63" s="33"/>
      <c r="O63" s="33"/>
      <c r="P63" s="33"/>
      <c r="Q63" s="33"/>
    </row>
    <row r="64" spans="1:17" x14ac:dyDescent="0.3">
      <c r="A64" s="33">
        <v>0</v>
      </c>
      <c r="B64" s="33">
        <v>0</v>
      </c>
      <c r="C64" s="33">
        <v>0</v>
      </c>
      <c r="D64" s="33">
        <v>0</v>
      </c>
      <c r="E64" s="33">
        <v>0</v>
      </c>
      <c r="F64" s="33">
        <v>0</v>
      </c>
      <c r="G64" s="33">
        <v>0</v>
      </c>
      <c r="K64" s="33"/>
      <c r="L64" s="33"/>
      <c r="M64" s="33"/>
      <c r="N64" s="33"/>
      <c r="O64" s="33"/>
      <c r="P64" s="33"/>
      <c r="Q64" s="33"/>
    </row>
    <row r="65" spans="1:17" x14ac:dyDescent="0.3">
      <c r="A65" s="33">
        <v>0</v>
      </c>
      <c r="B65" s="33">
        <v>0</v>
      </c>
      <c r="C65" s="33">
        <v>0</v>
      </c>
      <c r="D65" s="33">
        <v>0</v>
      </c>
      <c r="E65" s="33">
        <v>0</v>
      </c>
      <c r="F65" s="33">
        <v>0</v>
      </c>
      <c r="G65" s="33">
        <v>0</v>
      </c>
      <c r="K65" s="33"/>
      <c r="L65" s="33"/>
      <c r="M65" s="33"/>
      <c r="N65" s="33"/>
      <c r="O65" s="33"/>
      <c r="P65" s="33"/>
      <c r="Q65" s="33"/>
    </row>
    <row r="66" spans="1:17" x14ac:dyDescent="0.3">
      <c r="A66" s="33">
        <v>0</v>
      </c>
      <c r="B66" s="33">
        <v>0</v>
      </c>
      <c r="C66" s="33">
        <v>0</v>
      </c>
      <c r="D66" s="33">
        <v>0</v>
      </c>
      <c r="E66" s="33">
        <v>0</v>
      </c>
      <c r="F66" s="33">
        <v>0</v>
      </c>
      <c r="G66" s="33">
        <v>0</v>
      </c>
      <c r="K66" s="33"/>
      <c r="L66" s="33"/>
      <c r="M66" s="33"/>
      <c r="N66" s="33"/>
      <c r="O66" s="33"/>
      <c r="P66" s="33"/>
      <c r="Q66" s="33"/>
    </row>
    <row r="67" spans="1:17" x14ac:dyDescent="0.3">
      <c r="A67" s="33">
        <v>0</v>
      </c>
      <c r="B67" s="33">
        <v>0</v>
      </c>
      <c r="C67" s="33">
        <v>0</v>
      </c>
      <c r="D67" s="33">
        <v>0</v>
      </c>
      <c r="E67" s="33">
        <v>0</v>
      </c>
      <c r="F67" s="33">
        <v>0</v>
      </c>
      <c r="G67" s="33">
        <v>0</v>
      </c>
      <c r="K67" s="33"/>
      <c r="L67" s="33"/>
      <c r="M67" s="33"/>
      <c r="N67" s="33"/>
      <c r="O67" s="33"/>
      <c r="P67" s="33"/>
      <c r="Q67" s="33"/>
    </row>
    <row r="68" spans="1:17" x14ac:dyDescent="0.3">
      <c r="A68" s="33">
        <v>0</v>
      </c>
      <c r="B68" s="33">
        <v>0</v>
      </c>
      <c r="C68" s="33">
        <v>0</v>
      </c>
      <c r="D68" s="33">
        <v>0</v>
      </c>
      <c r="E68" s="33">
        <v>0</v>
      </c>
      <c r="F68" s="33">
        <v>0</v>
      </c>
      <c r="G68" s="33">
        <v>0</v>
      </c>
      <c r="K68" s="33"/>
      <c r="L68" s="33"/>
      <c r="M68" s="33"/>
      <c r="N68" s="33"/>
      <c r="O68" s="33"/>
      <c r="P68" s="33"/>
      <c r="Q68" s="33"/>
    </row>
    <row r="69" spans="1:17" x14ac:dyDescent="0.3">
      <c r="A69" s="33">
        <v>0</v>
      </c>
      <c r="B69" s="33">
        <v>0</v>
      </c>
      <c r="C69" s="33">
        <v>0</v>
      </c>
      <c r="D69" s="33">
        <v>0</v>
      </c>
      <c r="E69" s="33">
        <v>0</v>
      </c>
      <c r="F69" s="33">
        <v>0</v>
      </c>
      <c r="G69" s="33">
        <v>0</v>
      </c>
      <c r="K69" s="33"/>
      <c r="L69" s="33"/>
      <c r="M69" s="33"/>
      <c r="N69" s="33"/>
      <c r="O69" s="33"/>
      <c r="P69" s="33"/>
      <c r="Q69" s="33"/>
    </row>
    <row r="70" spans="1:17" x14ac:dyDescent="0.3">
      <c r="A70" s="33">
        <v>0</v>
      </c>
      <c r="B70" s="33">
        <v>0</v>
      </c>
      <c r="C70" s="33">
        <v>0</v>
      </c>
      <c r="D70" s="33">
        <v>0</v>
      </c>
      <c r="E70" s="33">
        <v>0</v>
      </c>
      <c r="F70" s="33">
        <v>0</v>
      </c>
      <c r="G70" s="33">
        <v>0</v>
      </c>
      <c r="K70" s="33"/>
      <c r="L70" s="33"/>
      <c r="M70" s="33"/>
      <c r="N70" s="33"/>
      <c r="O70" s="33"/>
      <c r="P70" s="33"/>
      <c r="Q70" s="33"/>
    </row>
    <row r="71" spans="1:17" x14ac:dyDescent="0.3">
      <c r="A71" s="33">
        <v>0</v>
      </c>
      <c r="B71" s="33">
        <v>0</v>
      </c>
      <c r="C71" s="33">
        <v>0</v>
      </c>
      <c r="D71" s="33">
        <v>0</v>
      </c>
      <c r="E71" s="33">
        <v>0</v>
      </c>
      <c r="F71" s="33">
        <v>0</v>
      </c>
      <c r="G71" s="33">
        <v>0</v>
      </c>
      <c r="K71" s="33"/>
      <c r="L71" s="33"/>
      <c r="M71" s="33"/>
      <c r="N71" s="33"/>
      <c r="O71" s="33"/>
      <c r="P71" s="33"/>
      <c r="Q71" s="33"/>
    </row>
    <row r="72" spans="1:17" x14ac:dyDescent="0.3">
      <c r="A72" s="33">
        <v>0</v>
      </c>
      <c r="B72" s="33">
        <v>0</v>
      </c>
      <c r="C72" s="33">
        <v>0</v>
      </c>
      <c r="D72" s="33">
        <v>0</v>
      </c>
      <c r="E72" s="33">
        <v>0</v>
      </c>
      <c r="F72" s="33">
        <v>0</v>
      </c>
      <c r="G72" s="33">
        <v>0</v>
      </c>
      <c r="K72" s="33"/>
      <c r="L72" s="33"/>
      <c r="M72" s="33"/>
      <c r="N72" s="33"/>
      <c r="O72" s="33"/>
      <c r="P72" s="33"/>
      <c r="Q72" s="33"/>
    </row>
    <row r="73" spans="1:17" x14ac:dyDescent="0.3">
      <c r="A73" s="33">
        <v>0</v>
      </c>
      <c r="B73" s="33">
        <v>0</v>
      </c>
      <c r="C73" s="33">
        <v>0</v>
      </c>
      <c r="D73" s="33">
        <v>0</v>
      </c>
      <c r="E73" s="33">
        <v>0</v>
      </c>
      <c r="F73" s="33">
        <v>0</v>
      </c>
      <c r="G73" s="33">
        <v>0</v>
      </c>
      <c r="K73" s="33"/>
      <c r="L73" s="33"/>
      <c r="M73" s="33"/>
      <c r="N73" s="33"/>
      <c r="O73" s="33"/>
      <c r="P73" s="33"/>
      <c r="Q73" s="33"/>
    </row>
    <row r="74" spans="1:17" x14ac:dyDescent="0.3">
      <c r="A74" s="33">
        <v>0</v>
      </c>
      <c r="B74" s="33">
        <v>0</v>
      </c>
      <c r="C74" s="33">
        <v>0</v>
      </c>
      <c r="D74" s="33">
        <v>0</v>
      </c>
      <c r="E74" s="33">
        <v>0</v>
      </c>
      <c r="F74" s="33">
        <v>0</v>
      </c>
      <c r="G74" s="33">
        <v>0</v>
      </c>
      <c r="K74" s="33"/>
      <c r="L74" s="33"/>
      <c r="M74" s="33"/>
      <c r="N74" s="33"/>
      <c r="O74" s="33"/>
      <c r="P74" s="33"/>
      <c r="Q74" s="33"/>
    </row>
    <row r="75" spans="1:17" x14ac:dyDescent="0.3">
      <c r="A75" s="33">
        <v>0</v>
      </c>
      <c r="B75" s="33">
        <v>0</v>
      </c>
      <c r="C75" s="33">
        <v>0</v>
      </c>
      <c r="D75" s="33">
        <v>0</v>
      </c>
      <c r="E75" s="33">
        <v>0</v>
      </c>
      <c r="F75" s="33">
        <v>0</v>
      </c>
      <c r="G75" s="33">
        <v>0</v>
      </c>
      <c r="K75" s="33"/>
      <c r="L75" s="33"/>
      <c r="M75" s="33"/>
      <c r="N75" s="33"/>
      <c r="O75" s="33"/>
      <c r="P75" s="33"/>
      <c r="Q75" s="33"/>
    </row>
    <row r="76" spans="1:17" x14ac:dyDescent="0.3">
      <c r="A76" s="33">
        <v>0</v>
      </c>
      <c r="B76" s="33">
        <v>0</v>
      </c>
      <c r="C76" s="33">
        <v>0</v>
      </c>
      <c r="D76" s="33">
        <v>0</v>
      </c>
      <c r="E76" s="33">
        <v>0</v>
      </c>
      <c r="F76" s="33">
        <v>0</v>
      </c>
      <c r="G76" s="33">
        <v>0</v>
      </c>
      <c r="K76" s="33"/>
      <c r="L76" s="33"/>
      <c r="M76" s="33"/>
      <c r="N76" s="33"/>
      <c r="O76" s="33"/>
      <c r="P76" s="33"/>
      <c r="Q76" s="33"/>
    </row>
    <row r="77" spans="1:17" x14ac:dyDescent="0.3">
      <c r="A77" s="33">
        <v>0</v>
      </c>
      <c r="B77" s="33">
        <v>0</v>
      </c>
      <c r="C77" s="33">
        <v>0</v>
      </c>
      <c r="D77" s="33">
        <v>0</v>
      </c>
      <c r="E77" s="33">
        <v>0</v>
      </c>
      <c r="F77" s="33">
        <v>0</v>
      </c>
      <c r="G77" s="33">
        <v>0</v>
      </c>
      <c r="K77" s="33"/>
      <c r="L77" s="33"/>
      <c r="M77" s="33"/>
      <c r="N77" s="33"/>
      <c r="O77" s="33"/>
      <c r="P77" s="33"/>
      <c r="Q77" s="33"/>
    </row>
    <row r="78" spans="1:17" x14ac:dyDescent="0.3">
      <c r="A78" s="33">
        <v>0</v>
      </c>
      <c r="B78" s="33">
        <v>0</v>
      </c>
      <c r="C78" s="33">
        <v>0</v>
      </c>
      <c r="D78" s="33">
        <v>0</v>
      </c>
      <c r="E78" s="33">
        <v>0</v>
      </c>
      <c r="F78" s="33">
        <v>0</v>
      </c>
      <c r="G78" s="33">
        <v>0</v>
      </c>
      <c r="K78" s="33"/>
      <c r="L78" s="33"/>
      <c r="M78" s="33"/>
      <c r="N78" s="33"/>
      <c r="O78" s="33"/>
      <c r="P78" s="33"/>
      <c r="Q78" s="33"/>
    </row>
    <row r="79" spans="1:17" x14ac:dyDescent="0.3">
      <c r="A79" s="33">
        <v>0</v>
      </c>
      <c r="B79" s="33">
        <v>0</v>
      </c>
      <c r="C79" s="33">
        <v>0</v>
      </c>
      <c r="D79" s="33">
        <v>0</v>
      </c>
      <c r="E79" s="33">
        <v>0</v>
      </c>
      <c r="F79" s="33">
        <v>0</v>
      </c>
      <c r="G79" s="33">
        <v>0</v>
      </c>
      <c r="K79" s="33"/>
      <c r="L79" s="33"/>
      <c r="M79" s="33"/>
      <c r="N79" s="33"/>
      <c r="O79" s="33"/>
      <c r="P79" s="33"/>
      <c r="Q79" s="33"/>
    </row>
    <row r="80" spans="1:17" x14ac:dyDescent="0.3">
      <c r="A80" s="33">
        <v>0</v>
      </c>
      <c r="B80" s="33">
        <v>0</v>
      </c>
      <c r="C80" s="33">
        <v>0</v>
      </c>
      <c r="D80" s="33">
        <v>0</v>
      </c>
      <c r="E80" s="33">
        <v>0</v>
      </c>
      <c r="F80" s="33">
        <v>0</v>
      </c>
      <c r="G80" s="33">
        <v>0</v>
      </c>
      <c r="K80" s="33"/>
      <c r="L80" s="33"/>
      <c r="M80" s="33"/>
      <c r="N80" s="33"/>
      <c r="O80" s="33"/>
      <c r="P80" s="33"/>
      <c r="Q80" s="33"/>
    </row>
    <row r="81" spans="1:17" x14ac:dyDescent="0.3">
      <c r="A81" s="33">
        <v>0</v>
      </c>
      <c r="B81" s="33">
        <v>0</v>
      </c>
      <c r="C81" s="33">
        <v>0</v>
      </c>
      <c r="D81" s="33">
        <v>0</v>
      </c>
      <c r="E81" s="33">
        <v>0</v>
      </c>
      <c r="F81" s="33">
        <v>0</v>
      </c>
      <c r="G81" s="33">
        <v>0</v>
      </c>
      <c r="K81" s="33"/>
      <c r="L81" s="33"/>
      <c r="M81" s="33"/>
      <c r="N81" s="33"/>
      <c r="O81" s="33"/>
      <c r="P81" s="33"/>
      <c r="Q81" s="33"/>
    </row>
    <row r="82" spans="1:17" x14ac:dyDescent="0.3">
      <c r="A82" s="33">
        <v>0</v>
      </c>
      <c r="B82" s="33">
        <v>0</v>
      </c>
      <c r="C82" s="33">
        <v>0</v>
      </c>
      <c r="D82" s="33">
        <v>0</v>
      </c>
      <c r="E82" s="33">
        <v>0</v>
      </c>
      <c r="F82" s="33">
        <v>0</v>
      </c>
      <c r="G82" s="33">
        <v>0</v>
      </c>
      <c r="K82" s="33"/>
      <c r="L82" s="33"/>
      <c r="M82" s="33"/>
      <c r="N82" s="33"/>
      <c r="O82" s="33"/>
      <c r="P82" s="33"/>
      <c r="Q82" s="33"/>
    </row>
    <row r="83" spans="1:17" x14ac:dyDescent="0.3">
      <c r="A83" s="33">
        <v>0</v>
      </c>
      <c r="B83" s="33">
        <v>0</v>
      </c>
      <c r="C83" s="33">
        <v>0</v>
      </c>
      <c r="D83" s="33">
        <v>0</v>
      </c>
      <c r="E83" s="33">
        <v>0</v>
      </c>
      <c r="F83" s="33">
        <v>0</v>
      </c>
      <c r="G83" s="33">
        <v>0</v>
      </c>
      <c r="K83" s="33"/>
      <c r="L83" s="33"/>
      <c r="M83" s="33"/>
      <c r="N83" s="33"/>
      <c r="O83" s="33"/>
      <c r="P83" s="33"/>
      <c r="Q83" s="33"/>
    </row>
    <row r="84" spans="1:17" x14ac:dyDescent="0.3">
      <c r="A84" s="33">
        <v>0</v>
      </c>
      <c r="B84" s="33">
        <v>0</v>
      </c>
      <c r="C84" s="33">
        <v>0</v>
      </c>
      <c r="D84" s="33">
        <v>0</v>
      </c>
      <c r="E84" s="33">
        <v>0</v>
      </c>
      <c r="F84" s="33">
        <v>0</v>
      </c>
      <c r="G84" s="33">
        <v>0</v>
      </c>
      <c r="K84" s="33"/>
      <c r="L84" s="33"/>
      <c r="M84" s="33"/>
      <c r="N84" s="33"/>
      <c r="O84" s="33"/>
      <c r="P84" s="33"/>
      <c r="Q84" s="33"/>
    </row>
    <row r="85" spans="1:17" x14ac:dyDescent="0.3">
      <c r="A85" s="33">
        <v>0</v>
      </c>
      <c r="B85" s="33">
        <v>0</v>
      </c>
      <c r="C85" s="33">
        <v>0</v>
      </c>
      <c r="D85" s="33">
        <v>0</v>
      </c>
      <c r="E85" s="33">
        <v>0</v>
      </c>
      <c r="F85" s="33">
        <v>0</v>
      </c>
      <c r="G85" s="33">
        <v>0</v>
      </c>
      <c r="K85" s="33"/>
      <c r="L85" s="33"/>
      <c r="M85" s="33"/>
      <c r="N85" s="33"/>
      <c r="O85" s="33"/>
      <c r="P85" s="33"/>
      <c r="Q85" s="33"/>
    </row>
    <row r="86" spans="1:17" x14ac:dyDescent="0.3">
      <c r="A86" s="33">
        <v>0</v>
      </c>
      <c r="B86" s="33">
        <v>0</v>
      </c>
      <c r="C86" s="33">
        <v>0</v>
      </c>
      <c r="D86" s="33">
        <v>0</v>
      </c>
      <c r="E86" s="33">
        <v>0</v>
      </c>
      <c r="F86" s="33">
        <v>0</v>
      </c>
      <c r="G86" s="33">
        <v>0</v>
      </c>
      <c r="K86" s="33"/>
      <c r="L86" s="33"/>
      <c r="M86" s="33"/>
      <c r="N86" s="33"/>
      <c r="O86" s="33"/>
      <c r="P86" s="33"/>
      <c r="Q86" s="33"/>
    </row>
    <row r="87" spans="1:17" x14ac:dyDescent="0.3">
      <c r="A87" s="33">
        <v>0</v>
      </c>
      <c r="B87" s="33">
        <v>0</v>
      </c>
      <c r="C87" s="33">
        <v>0</v>
      </c>
      <c r="D87" s="33">
        <v>0</v>
      </c>
      <c r="E87" s="33">
        <v>0</v>
      </c>
      <c r="F87" s="33">
        <v>0</v>
      </c>
      <c r="G87" s="33">
        <v>0</v>
      </c>
      <c r="K87" s="33"/>
      <c r="L87" s="33"/>
      <c r="M87" s="33"/>
      <c r="N87" s="33"/>
      <c r="O87" s="33"/>
      <c r="P87" s="33"/>
      <c r="Q87" s="33"/>
    </row>
    <row r="88" spans="1:17" x14ac:dyDescent="0.3">
      <c r="A88" s="33">
        <v>0</v>
      </c>
      <c r="B88" s="33">
        <v>0</v>
      </c>
      <c r="C88" s="33">
        <v>0</v>
      </c>
      <c r="D88" s="33">
        <v>0</v>
      </c>
      <c r="E88" s="33">
        <v>0</v>
      </c>
      <c r="F88" s="33">
        <v>0</v>
      </c>
      <c r="G88" s="33">
        <v>0</v>
      </c>
      <c r="K88" s="33"/>
      <c r="L88" s="33"/>
      <c r="M88" s="33"/>
      <c r="N88" s="33"/>
      <c r="O88" s="33"/>
      <c r="P88" s="33"/>
      <c r="Q88" s="33"/>
    </row>
    <row r="89" spans="1:17" x14ac:dyDescent="0.3">
      <c r="A89" s="33">
        <v>0</v>
      </c>
      <c r="B89" s="33">
        <v>0</v>
      </c>
      <c r="C89" s="33">
        <v>0</v>
      </c>
      <c r="D89" s="33">
        <v>0</v>
      </c>
      <c r="E89" s="33">
        <v>0</v>
      </c>
      <c r="F89" s="33">
        <v>0</v>
      </c>
      <c r="G89" s="33">
        <v>0</v>
      </c>
      <c r="K89" s="33"/>
      <c r="L89" s="33"/>
      <c r="M89" s="33"/>
      <c r="N89" s="33"/>
      <c r="O89" s="33"/>
      <c r="P89" s="33"/>
      <c r="Q89" s="33"/>
    </row>
    <row r="90" spans="1:17" x14ac:dyDescent="0.3">
      <c r="A90" s="33">
        <v>0</v>
      </c>
      <c r="B90" s="33">
        <v>0</v>
      </c>
      <c r="C90" s="33">
        <v>0</v>
      </c>
      <c r="D90" s="33">
        <v>0</v>
      </c>
      <c r="E90" s="33">
        <v>0</v>
      </c>
      <c r="F90" s="33">
        <v>0</v>
      </c>
      <c r="G90" s="33">
        <v>0</v>
      </c>
      <c r="K90" s="33"/>
      <c r="L90" s="33"/>
      <c r="M90" s="33"/>
      <c r="N90" s="33"/>
      <c r="O90" s="33"/>
      <c r="P90" s="33"/>
      <c r="Q90" s="33"/>
    </row>
    <row r="91" spans="1:17" x14ac:dyDescent="0.3">
      <c r="A91" s="33">
        <v>0</v>
      </c>
      <c r="B91" s="33">
        <v>0</v>
      </c>
      <c r="C91" s="33">
        <v>0</v>
      </c>
      <c r="D91" s="33">
        <v>0</v>
      </c>
      <c r="E91" s="33">
        <v>0</v>
      </c>
      <c r="F91" s="33">
        <v>0</v>
      </c>
      <c r="G91" s="33">
        <v>0</v>
      </c>
      <c r="K91" s="33"/>
      <c r="L91" s="33"/>
      <c r="M91" s="33"/>
      <c r="N91" s="33"/>
      <c r="O91" s="33"/>
      <c r="P91" s="33"/>
      <c r="Q91" s="33"/>
    </row>
    <row r="92" spans="1:17" x14ac:dyDescent="0.3">
      <c r="A92" s="33">
        <v>0</v>
      </c>
      <c r="B92" s="33">
        <v>0</v>
      </c>
      <c r="C92" s="33">
        <v>0</v>
      </c>
      <c r="D92" s="33">
        <v>0</v>
      </c>
      <c r="E92" s="33">
        <v>0</v>
      </c>
      <c r="F92" s="33">
        <v>0</v>
      </c>
      <c r="G92" s="33">
        <v>0</v>
      </c>
      <c r="K92" s="33"/>
      <c r="L92" s="33"/>
      <c r="M92" s="33"/>
      <c r="N92" s="33"/>
      <c r="O92" s="33"/>
      <c r="P92" s="33"/>
      <c r="Q92" s="33"/>
    </row>
    <row r="93" spans="1:17" x14ac:dyDescent="0.3">
      <c r="A93" s="33">
        <v>0</v>
      </c>
      <c r="B93" s="33">
        <v>0</v>
      </c>
      <c r="C93" s="33">
        <v>0</v>
      </c>
      <c r="D93" s="33">
        <v>0</v>
      </c>
      <c r="E93" s="33">
        <v>0</v>
      </c>
      <c r="F93" s="33">
        <v>0</v>
      </c>
      <c r="G93" s="33">
        <v>0</v>
      </c>
      <c r="K93" s="33"/>
      <c r="L93" s="33"/>
      <c r="M93" s="33"/>
      <c r="N93" s="33"/>
      <c r="O93" s="33"/>
      <c r="P93" s="33"/>
      <c r="Q93" s="33"/>
    </row>
    <row r="94" spans="1:17" x14ac:dyDescent="0.3">
      <c r="A94" s="33">
        <v>0</v>
      </c>
      <c r="B94" s="33">
        <v>0</v>
      </c>
      <c r="C94" s="33">
        <v>0</v>
      </c>
      <c r="D94" s="33">
        <v>0</v>
      </c>
      <c r="E94" s="33">
        <v>0</v>
      </c>
      <c r="F94" s="33">
        <v>0</v>
      </c>
      <c r="G94" s="33">
        <v>0</v>
      </c>
      <c r="K94" s="33"/>
      <c r="L94" s="33"/>
      <c r="M94" s="33"/>
      <c r="N94" s="33"/>
      <c r="O94" s="33"/>
      <c r="P94" s="33"/>
      <c r="Q94" s="33"/>
    </row>
    <row r="95" spans="1:17" x14ac:dyDescent="0.3">
      <c r="A95" s="33">
        <v>0</v>
      </c>
      <c r="B95" s="33">
        <v>0</v>
      </c>
      <c r="C95" s="33">
        <v>0</v>
      </c>
      <c r="D95" s="33">
        <v>0</v>
      </c>
      <c r="E95" s="33">
        <v>0</v>
      </c>
      <c r="F95" s="33">
        <v>0</v>
      </c>
      <c r="G95" s="33">
        <v>0</v>
      </c>
      <c r="K95" s="33"/>
      <c r="L95" s="33"/>
      <c r="M95" s="33"/>
      <c r="N95" s="33"/>
      <c r="O95" s="33"/>
      <c r="P95" s="33"/>
      <c r="Q95" s="33"/>
    </row>
    <row r="96" spans="1:17" x14ac:dyDescent="0.3">
      <c r="A96" s="33">
        <v>0</v>
      </c>
      <c r="B96" s="33">
        <v>0</v>
      </c>
      <c r="C96" s="33">
        <v>0</v>
      </c>
      <c r="D96" s="33">
        <v>0</v>
      </c>
      <c r="E96" s="33">
        <v>0</v>
      </c>
      <c r="F96" s="33">
        <v>0</v>
      </c>
      <c r="G96" s="33">
        <v>0</v>
      </c>
      <c r="K96" s="33"/>
      <c r="L96" s="33"/>
      <c r="M96" s="33"/>
      <c r="N96" s="33"/>
      <c r="O96" s="33"/>
      <c r="P96" s="33"/>
      <c r="Q96" s="33"/>
    </row>
    <row r="97" spans="1:17" x14ac:dyDescent="0.3">
      <c r="A97" s="33">
        <v>0</v>
      </c>
      <c r="B97" s="33">
        <v>0</v>
      </c>
      <c r="C97" s="33">
        <v>0</v>
      </c>
      <c r="D97" s="33">
        <v>0</v>
      </c>
      <c r="E97" s="33">
        <v>0</v>
      </c>
      <c r="F97" s="33">
        <v>0</v>
      </c>
      <c r="G97" s="33">
        <v>0</v>
      </c>
      <c r="K97" s="33"/>
      <c r="L97" s="33"/>
      <c r="M97" s="33"/>
      <c r="N97" s="33"/>
      <c r="O97" s="33"/>
      <c r="P97" s="33"/>
      <c r="Q97" s="33"/>
    </row>
    <row r="98" spans="1:17" x14ac:dyDescent="0.3">
      <c r="A98" s="33">
        <v>0</v>
      </c>
      <c r="B98" s="33">
        <v>0</v>
      </c>
      <c r="C98" s="33">
        <v>0</v>
      </c>
      <c r="D98" s="33">
        <v>0</v>
      </c>
      <c r="E98" s="33">
        <v>0</v>
      </c>
      <c r="F98" s="33">
        <v>0</v>
      </c>
      <c r="G98" s="33">
        <v>0</v>
      </c>
      <c r="K98" s="33"/>
      <c r="L98" s="33"/>
      <c r="M98" s="33"/>
      <c r="N98" s="33"/>
      <c r="O98" s="33"/>
      <c r="P98" s="33"/>
      <c r="Q98" s="33"/>
    </row>
    <row r="99" spans="1:17" x14ac:dyDescent="0.3">
      <c r="A99" s="33">
        <v>0</v>
      </c>
      <c r="B99" s="33">
        <v>0</v>
      </c>
      <c r="C99" s="33">
        <v>0</v>
      </c>
      <c r="D99" s="33">
        <v>0</v>
      </c>
      <c r="E99" s="33">
        <v>0</v>
      </c>
      <c r="F99" s="33">
        <v>0</v>
      </c>
      <c r="G99" s="33">
        <v>0</v>
      </c>
      <c r="K99" s="33"/>
      <c r="L99" s="33"/>
      <c r="M99" s="33"/>
      <c r="N99" s="33"/>
      <c r="O99" s="33"/>
      <c r="P99" s="33"/>
      <c r="Q99" s="33"/>
    </row>
    <row r="100" spans="1:17" x14ac:dyDescent="0.3">
      <c r="A100" s="33">
        <v>0</v>
      </c>
      <c r="B100" s="33">
        <v>0</v>
      </c>
      <c r="C100" s="33">
        <v>0</v>
      </c>
      <c r="D100" s="33">
        <v>0</v>
      </c>
      <c r="E100" s="33">
        <v>0</v>
      </c>
      <c r="F100" s="33">
        <v>0</v>
      </c>
      <c r="G100" s="33">
        <v>0</v>
      </c>
      <c r="K100" s="33"/>
      <c r="L100" s="33"/>
      <c r="M100" s="33"/>
      <c r="N100" s="33"/>
      <c r="O100" s="33"/>
      <c r="P100" s="33"/>
      <c r="Q100" s="3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14999847407452621"/>
  </sheetPr>
  <dimension ref="A1:AA139"/>
  <sheetViews>
    <sheetView workbookViewId="0">
      <selection activeCell="I33" sqref="I33"/>
    </sheetView>
  </sheetViews>
  <sheetFormatPr defaultRowHeight="14.4" x14ac:dyDescent="0.3"/>
  <cols>
    <col min="1" max="1" width="48.109375" bestFit="1" customWidth="1"/>
    <col min="2" max="2" width="19" bestFit="1" customWidth="1"/>
    <col min="3" max="3" width="17" bestFit="1" customWidth="1"/>
    <col min="4" max="4" width="17.44140625" bestFit="1" customWidth="1"/>
    <col min="5" max="6" width="17" bestFit="1" customWidth="1"/>
    <col min="7" max="7" width="18.44140625" bestFit="1" customWidth="1"/>
    <col min="11" max="11" width="48.109375" bestFit="1" customWidth="1"/>
    <col min="12" max="12" width="11" bestFit="1" customWidth="1"/>
    <col min="13" max="13" width="11.33203125" bestFit="1" customWidth="1"/>
    <col min="14" max="14" width="11" bestFit="1" customWidth="1"/>
    <col min="15" max="15" width="23.88671875" bestFit="1" customWidth="1"/>
    <col min="16" max="16" width="12.33203125" bestFit="1" customWidth="1"/>
    <col min="17" max="17" width="9" bestFit="1" customWidth="1"/>
    <col min="21" max="21" width="48.109375" bestFit="1" customWidth="1"/>
    <col min="22" max="22" width="11" bestFit="1" customWidth="1"/>
    <col min="23" max="23" width="11.33203125" bestFit="1" customWidth="1"/>
    <col min="24" max="24" width="11" bestFit="1" customWidth="1"/>
    <col min="25" max="25" width="23.88671875" bestFit="1" customWidth="1"/>
    <col min="26" max="26" width="12.33203125" bestFit="1" customWidth="1"/>
    <col min="27" max="27" width="9" bestFit="1" customWidth="1"/>
  </cols>
  <sheetData>
    <row r="1" spans="1:27" ht="31.8" x14ac:dyDescent="0.55000000000000004">
      <c r="A1" s="12" t="s">
        <v>1230</v>
      </c>
      <c r="K1" s="12"/>
      <c r="U1" s="12"/>
    </row>
    <row r="2" spans="1:27" x14ac:dyDescent="0.3">
      <c r="A2" s="33" t="s">
        <v>1231</v>
      </c>
      <c r="B2" s="33" t="s">
        <v>1181</v>
      </c>
      <c r="C2" s="33" t="s">
        <v>1182</v>
      </c>
      <c r="D2" s="33" t="s">
        <v>1183</v>
      </c>
      <c r="E2" s="33" t="s">
        <v>1184</v>
      </c>
      <c r="F2" s="33" t="s">
        <v>1185</v>
      </c>
      <c r="G2" s="33" t="s">
        <v>1186</v>
      </c>
      <c r="K2" s="33"/>
      <c r="L2" s="33"/>
      <c r="M2" s="33"/>
      <c r="N2" s="33"/>
      <c r="O2" s="33"/>
      <c r="P2" s="33"/>
      <c r="Q2" s="33"/>
      <c r="U2" s="33"/>
      <c r="V2" s="33"/>
      <c r="W2" s="33"/>
      <c r="X2" s="33"/>
      <c r="Y2" s="33"/>
      <c r="Z2" s="33"/>
      <c r="AA2" s="33"/>
    </row>
    <row r="3" spans="1:27" x14ac:dyDescent="0.3">
      <c r="A3" s="33" t="s">
        <v>190</v>
      </c>
      <c r="B3" s="33">
        <v>450.00000233204003</v>
      </c>
      <c r="C3" s="33">
        <v>27.0203229895893</v>
      </c>
      <c r="D3" s="33">
        <v>3.6646866480221498</v>
      </c>
      <c r="E3" s="33">
        <v>28.092453829169798</v>
      </c>
      <c r="F3" s="33">
        <v>16.549135894677502</v>
      </c>
      <c r="G3" s="33">
        <v>0</v>
      </c>
      <c r="K3" s="33"/>
      <c r="L3" s="33"/>
      <c r="M3" s="33"/>
      <c r="N3" s="33"/>
      <c r="O3" s="33"/>
      <c r="P3" s="33"/>
      <c r="Q3" s="33"/>
      <c r="U3" s="33"/>
      <c r="V3" s="33"/>
      <c r="W3" s="33"/>
      <c r="X3" s="33"/>
      <c r="Y3" s="33"/>
      <c r="Z3" s="33"/>
      <c r="AA3" s="33"/>
    </row>
    <row r="4" spans="1:27" x14ac:dyDescent="0.3">
      <c r="A4" s="33" t="s">
        <v>441</v>
      </c>
      <c r="B4" s="33">
        <v>450.00007165681598</v>
      </c>
      <c r="C4" s="33">
        <v>26.523962609150399</v>
      </c>
      <c r="D4" s="33">
        <v>3.6055782621371102</v>
      </c>
      <c r="E4" s="33">
        <v>27.561193702598601</v>
      </c>
      <c r="F4" s="33">
        <v>16.528960088099701</v>
      </c>
      <c r="G4" s="33">
        <v>0</v>
      </c>
      <c r="K4" s="33"/>
      <c r="L4" s="33"/>
      <c r="M4" s="33"/>
      <c r="N4" s="33"/>
      <c r="O4" s="33"/>
      <c r="P4" s="33"/>
      <c r="Q4" s="33"/>
      <c r="U4" s="33"/>
      <c r="V4" s="33"/>
      <c r="W4" s="33"/>
      <c r="X4" s="33"/>
      <c r="Y4" s="33"/>
      <c r="Z4" s="33"/>
      <c r="AA4" s="33"/>
    </row>
    <row r="5" spans="1:27" x14ac:dyDescent="0.3">
      <c r="A5" s="33" t="s">
        <v>180</v>
      </c>
      <c r="B5" s="33">
        <v>680</v>
      </c>
      <c r="C5" s="33">
        <v>73.14</v>
      </c>
      <c r="D5" s="33">
        <v>17.43</v>
      </c>
      <c r="E5" s="33">
        <v>5.14</v>
      </c>
      <c r="F5" s="33">
        <v>19.63</v>
      </c>
      <c r="G5" s="33">
        <v>350</v>
      </c>
      <c r="K5" s="33"/>
      <c r="L5" s="33"/>
      <c r="M5" s="33"/>
      <c r="N5" s="33"/>
      <c r="O5" s="33"/>
      <c r="P5" s="33"/>
      <c r="Q5" s="33"/>
      <c r="U5" s="33"/>
      <c r="V5" s="33"/>
      <c r="W5" s="33"/>
      <c r="X5" s="33"/>
      <c r="Y5" s="33"/>
      <c r="Z5" s="33"/>
      <c r="AA5" s="33"/>
    </row>
    <row r="6" spans="1:27" x14ac:dyDescent="0.3">
      <c r="A6" s="33" t="s">
        <v>321</v>
      </c>
      <c r="B6" s="33">
        <v>680</v>
      </c>
      <c r="C6" s="33">
        <v>73.14</v>
      </c>
      <c r="D6" s="33">
        <v>17.43</v>
      </c>
      <c r="E6" s="33">
        <v>5.14</v>
      </c>
      <c r="F6" s="33">
        <v>19.63</v>
      </c>
      <c r="G6" s="33">
        <v>350</v>
      </c>
      <c r="K6" s="33"/>
      <c r="L6" s="33"/>
      <c r="M6" s="33"/>
      <c r="N6" s="33"/>
      <c r="O6" s="33"/>
      <c r="P6" s="33"/>
      <c r="Q6" s="33"/>
    </row>
    <row r="7" spans="1:27" x14ac:dyDescent="0.3">
      <c r="A7" s="33" t="s">
        <v>1145</v>
      </c>
      <c r="B7" s="33">
        <v>450</v>
      </c>
      <c r="C7" s="33">
        <v>26.24</v>
      </c>
      <c r="D7" s="33">
        <v>2.7</v>
      </c>
      <c r="E7" s="33">
        <v>30</v>
      </c>
      <c r="F7" s="33">
        <v>16.7</v>
      </c>
      <c r="G7" s="33">
        <v>120</v>
      </c>
      <c r="K7" s="33"/>
      <c r="L7" s="33"/>
      <c r="M7" s="33"/>
      <c r="N7" s="33"/>
      <c r="O7" s="33"/>
      <c r="P7" s="33"/>
      <c r="Q7" s="33"/>
    </row>
    <row r="8" spans="1:27" x14ac:dyDescent="0.3">
      <c r="A8" s="33" t="s">
        <v>1146</v>
      </c>
      <c r="B8" s="33">
        <v>450</v>
      </c>
      <c r="C8" s="33">
        <v>26.24</v>
      </c>
      <c r="D8" s="33">
        <v>2.7</v>
      </c>
      <c r="E8" s="33">
        <v>30</v>
      </c>
      <c r="F8" s="33">
        <v>16.7</v>
      </c>
      <c r="G8" s="33">
        <v>120</v>
      </c>
      <c r="K8" s="33"/>
      <c r="L8" s="33"/>
      <c r="M8" s="33"/>
      <c r="N8" s="33"/>
      <c r="O8" s="33"/>
      <c r="P8" s="33"/>
      <c r="Q8" s="33"/>
      <c r="U8" s="111"/>
    </row>
    <row r="9" spans="1:27" x14ac:dyDescent="0.3">
      <c r="A9" s="33" t="s">
        <v>186</v>
      </c>
      <c r="B9" s="33">
        <v>683.65384615384596</v>
      </c>
      <c r="C9" s="33">
        <v>5.6398677463137403</v>
      </c>
      <c r="D9" s="33">
        <v>1.8902993928093801</v>
      </c>
      <c r="E9" s="33">
        <v>57.566935170294101</v>
      </c>
      <c r="F9" s="33">
        <v>26.655041120065199</v>
      </c>
      <c r="G9" s="33">
        <v>981.2</v>
      </c>
      <c r="K9" s="33"/>
      <c r="L9" s="33"/>
      <c r="M9" s="33"/>
      <c r="N9" s="33"/>
      <c r="O9" s="33"/>
      <c r="P9" s="33"/>
      <c r="Q9" s="33"/>
    </row>
    <row r="10" spans="1:27" x14ac:dyDescent="0.3">
      <c r="A10" s="33" t="s">
        <v>253</v>
      </c>
      <c r="B10" s="33">
        <v>750</v>
      </c>
      <c r="C10" s="33">
        <v>0</v>
      </c>
      <c r="D10" s="33">
        <v>0</v>
      </c>
      <c r="E10" s="33">
        <v>0</v>
      </c>
      <c r="F10" s="33">
        <v>55</v>
      </c>
      <c r="G10" s="33">
        <v>1000</v>
      </c>
      <c r="K10" s="33"/>
      <c r="L10" s="33"/>
      <c r="M10" s="33"/>
      <c r="N10" s="33"/>
      <c r="O10" s="33"/>
      <c r="P10" s="33"/>
      <c r="Q10" s="33"/>
    </row>
    <row r="11" spans="1:27" x14ac:dyDescent="0.3">
      <c r="A11" s="33" t="s">
        <v>534</v>
      </c>
      <c r="B11" s="33">
        <v>0</v>
      </c>
      <c r="C11" s="33">
        <v>0</v>
      </c>
      <c r="D11" s="33">
        <v>12.382168334377999</v>
      </c>
      <c r="E11" s="33">
        <v>225.35450590288201</v>
      </c>
      <c r="F11" s="33">
        <v>0</v>
      </c>
      <c r="G11" s="33">
        <v>980</v>
      </c>
      <c r="K11" s="33"/>
      <c r="L11" s="33"/>
      <c r="M11" s="33"/>
      <c r="N11" s="33"/>
      <c r="O11" s="33"/>
      <c r="P11" s="33"/>
      <c r="Q11" s="33"/>
    </row>
    <row r="12" spans="1:27" x14ac:dyDescent="0.3">
      <c r="A12" s="33" t="s">
        <v>361</v>
      </c>
      <c r="B12" s="33">
        <v>680</v>
      </c>
      <c r="C12" s="33">
        <v>84.569919999999996</v>
      </c>
      <c r="D12" s="33">
        <v>29.14</v>
      </c>
      <c r="E12" s="33">
        <v>6</v>
      </c>
      <c r="F12" s="33">
        <v>19.63</v>
      </c>
      <c r="G12" s="33">
        <v>350</v>
      </c>
      <c r="K12" s="33"/>
      <c r="L12" s="33"/>
      <c r="M12" s="33"/>
      <c r="N12" s="33"/>
      <c r="O12" s="33"/>
      <c r="P12" s="33"/>
      <c r="Q12" s="33"/>
    </row>
    <row r="13" spans="1:27" x14ac:dyDescent="0.3">
      <c r="A13" s="33" t="s">
        <v>362</v>
      </c>
      <c r="B13" s="33">
        <v>680</v>
      </c>
      <c r="C13" s="33">
        <v>84.569919999999996</v>
      </c>
      <c r="D13" s="33">
        <v>29.14</v>
      </c>
      <c r="E13" s="33">
        <v>6</v>
      </c>
      <c r="F13" s="33">
        <v>19.63</v>
      </c>
      <c r="G13" s="33">
        <v>350</v>
      </c>
      <c r="K13" s="33"/>
      <c r="L13" s="33"/>
      <c r="M13" s="33"/>
      <c r="N13" s="33"/>
      <c r="O13" s="33"/>
      <c r="P13" s="33"/>
      <c r="Q13" s="33"/>
    </row>
    <row r="14" spans="1:27" x14ac:dyDescent="0.3">
      <c r="A14" s="33" t="s">
        <v>617</v>
      </c>
      <c r="B14" s="33">
        <v>450</v>
      </c>
      <c r="C14" s="33">
        <v>235.29411764705901</v>
      </c>
      <c r="D14" s="33">
        <v>267.37967914438502</v>
      </c>
      <c r="E14" s="33">
        <v>32.085561497326204</v>
      </c>
      <c r="F14" s="33">
        <v>17.399999999999999</v>
      </c>
      <c r="G14" s="33">
        <v>300</v>
      </c>
      <c r="K14" s="33"/>
      <c r="L14" s="33"/>
      <c r="M14" s="33"/>
      <c r="N14" s="33"/>
      <c r="O14" s="33"/>
      <c r="P14" s="33"/>
      <c r="Q14" s="33"/>
    </row>
    <row r="15" spans="1:27" x14ac:dyDescent="0.3">
      <c r="A15" s="33" t="s">
        <v>618</v>
      </c>
      <c r="B15" s="33">
        <v>450</v>
      </c>
      <c r="C15" s="33">
        <v>235.29411764705901</v>
      </c>
      <c r="D15" s="33">
        <v>267.37967914438502</v>
      </c>
      <c r="E15" s="33">
        <v>32.085561497326204</v>
      </c>
      <c r="F15" s="33">
        <v>17.399999999999999</v>
      </c>
      <c r="G15" s="33">
        <v>300</v>
      </c>
      <c r="K15" s="33"/>
      <c r="L15" s="33"/>
      <c r="M15" s="33"/>
      <c r="N15" s="33"/>
      <c r="O15" s="33"/>
      <c r="P15" s="33"/>
      <c r="Q15" s="33"/>
    </row>
    <row r="16" spans="1:27" x14ac:dyDescent="0.3">
      <c r="A16" s="33" t="s">
        <v>1158</v>
      </c>
      <c r="B16" s="33">
        <v>450</v>
      </c>
      <c r="C16" s="33">
        <v>29.118227349201799</v>
      </c>
      <c r="D16" s="33">
        <v>3.8997996149368999</v>
      </c>
      <c r="E16" s="33">
        <v>30.098267782454499</v>
      </c>
      <c r="F16" s="33">
        <v>16.5</v>
      </c>
      <c r="G16" s="33">
        <v>183.99817923522201</v>
      </c>
      <c r="K16" s="33"/>
      <c r="L16" s="33"/>
      <c r="M16" s="33"/>
      <c r="N16" s="33"/>
      <c r="O16" s="33"/>
      <c r="P16" s="33"/>
      <c r="Q16" s="33"/>
    </row>
    <row r="17" spans="1:17" x14ac:dyDescent="0.3">
      <c r="A17" s="33" t="s">
        <v>1159</v>
      </c>
      <c r="B17" s="33">
        <v>450</v>
      </c>
      <c r="C17" s="33">
        <v>29.055415943814001</v>
      </c>
      <c r="D17" s="33">
        <v>3.8926992500794602</v>
      </c>
      <c r="E17" s="33">
        <v>30.036889072909101</v>
      </c>
      <c r="F17" s="33">
        <v>16.5</v>
      </c>
      <c r="G17" s="33">
        <v>183.93368622987001</v>
      </c>
      <c r="K17" s="33"/>
      <c r="L17" s="33"/>
      <c r="M17" s="33"/>
      <c r="N17" s="33"/>
      <c r="O17" s="33"/>
      <c r="P17" s="33"/>
      <c r="Q17" s="33"/>
    </row>
    <row r="18" spans="1:17" x14ac:dyDescent="0.3">
      <c r="A18" s="33" t="s">
        <v>245</v>
      </c>
      <c r="B18" s="33">
        <v>533.52521485840703</v>
      </c>
      <c r="C18" s="33">
        <v>156.02354700698001</v>
      </c>
      <c r="D18" s="33">
        <v>6.3315840434734598</v>
      </c>
      <c r="E18" s="33">
        <v>232.12066418734599</v>
      </c>
      <c r="F18" s="33">
        <v>15.9360216976859</v>
      </c>
      <c r="G18" s="33">
        <v>30.683156021776899</v>
      </c>
      <c r="K18" s="33"/>
      <c r="L18" s="33"/>
      <c r="M18" s="33"/>
      <c r="N18" s="33"/>
      <c r="O18" s="33"/>
      <c r="P18" s="33"/>
      <c r="Q18" s="33"/>
    </row>
    <row r="19" spans="1:17" x14ac:dyDescent="0.3">
      <c r="A19" s="33" t="s">
        <v>349</v>
      </c>
      <c r="B19" s="33">
        <v>534.76415167257505</v>
      </c>
      <c r="C19" s="33">
        <v>155.595352779454</v>
      </c>
      <c r="D19" s="33">
        <v>5.2848504476704097</v>
      </c>
      <c r="E19" s="33">
        <v>255.53474030281899</v>
      </c>
      <c r="F19" s="33">
        <v>14.7601178623341</v>
      </c>
      <c r="G19" s="33">
        <v>30.823182569203901</v>
      </c>
      <c r="K19" s="33"/>
      <c r="L19" s="33"/>
      <c r="M19" s="33"/>
      <c r="N19" s="33"/>
      <c r="O19" s="33"/>
      <c r="P19" s="33"/>
      <c r="Q19" s="33"/>
    </row>
    <row r="20" spans="1:17" x14ac:dyDescent="0.3">
      <c r="A20" s="33" t="s">
        <v>247</v>
      </c>
      <c r="B20" s="33">
        <v>485.07298527489002</v>
      </c>
      <c r="C20" s="33">
        <v>49.051206476518303</v>
      </c>
      <c r="D20" s="33">
        <v>9.2275886049339597</v>
      </c>
      <c r="E20" s="33">
        <v>60.552198259856198</v>
      </c>
      <c r="F20" s="33">
        <v>17.125932389716201</v>
      </c>
      <c r="G20" s="33">
        <v>299.40580243442298</v>
      </c>
      <c r="K20" s="33"/>
      <c r="L20" s="33"/>
      <c r="M20" s="33"/>
      <c r="N20" s="33"/>
      <c r="O20" s="33"/>
      <c r="P20" s="33"/>
      <c r="Q20" s="33"/>
    </row>
    <row r="21" spans="1:17" x14ac:dyDescent="0.3">
      <c r="A21" s="33" t="s">
        <v>350</v>
      </c>
      <c r="B21" s="33">
        <v>492.77557129488298</v>
      </c>
      <c r="C21" s="33">
        <v>55.927178857898298</v>
      </c>
      <c r="D21" s="33">
        <v>8.7332388909770202</v>
      </c>
      <c r="E21" s="33">
        <v>79.375454926836198</v>
      </c>
      <c r="F21" s="33">
        <v>15.618111693938401</v>
      </c>
      <c r="G21" s="33">
        <v>298.38741657314802</v>
      </c>
      <c r="K21" s="33"/>
      <c r="L21" s="33"/>
      <c r="M21" s="33"/>
      <c r="N21" s="33"/>
      <c r="O21" s="33"/>
      <c r="P21" s="33"/>
      <c r="Q21" s="33"/>
    </row>
    <row r="22" spans="1:17" x14ac:dyDescent="0.3">
      <c r="A22" s="33" t="s">
        <v>248</v>
      </c>
      <c r="B22" s="33">
        <v>490.67386428658</v>
      </c>
      <c r="C22" s="33">
        <v>41.491615698464599</v>
      </c>
      <c r="D22" s="33">
        <v>7.6650171305617798</v>
      </c>
      <c r="E22" s="33">
        <v>47.7980865255198</v>
      </c>
      <c r="F22" s="33">
        <v>15.773770198535599</v>
      </c>
      <c r="G22" s="33">
        <v>278.46068545432598</v>
      </c>
      <c r="K22" s="33"/>
      <c r="L22" s="33"/>
      <c r="M22" s="33"/>
      <c r="N22" s="33"/>
      <c r="O22" s="33"/>
      <c r="P22" s="33"/>
      <c r="Q22" s="33"/>
    </row>
    <row r="23" spans="1:17" x14ac:dyDescent="0.3">
      <c r="A23" s="33" t="s">
        <v>351</v>
      </c>
      <c r="B23" s="33">
        <v>494.32349346702398</v>
      </c>
      <c r="C23" s="33">
        <v>44.661070193697597</v>
      </c>
      <c r="D23" s="33">
        <v>7.4096151244936399</v>
      </c>
      <c r="E23" s="33">
        <v>54.349667709848099</v>
      </c>
      <c r="F23" s="33">
        <v>14.961214393747801</v>
      </c>
      <c r="G23" s="33">
        <v>315.13147082837997</v>
      </c>
      <c r="K23" s="33"/>
      <c r="L23" s="33"/>
      <c r="M23" s="33"/>
      <c r="N23" s="33"/>
      <c r="O23" s="33"/>
      <c r="P23" s="33"/>
      <c r="Q23" s="33"/>
    </row>
    <row r="24" spans="1:17" x14ac:dyDescent="0.3">
      <c r="A24" s="33" t="s">
        <v>244</v>
      </c>
      <c r="B24" s="33">
        <v>539.10868803671895</v>
      </c>
      <c r="C24" s="33">
        <v>57.743359723664199</v>
      </c>
      <c r="D24" s="33">
        <v>11.676323999454301</v>
      </c>
      <c r="E24" s="33">
        <v>57.384510600428897</v>
      </c>
      <c r="F24" s="33">
        <v>15.727869494753801</v>
      </c>
      <c r="G24" s="33">
        <v>77.789167384802397</v>
      </c>
      <c r="K24" s="33"/>
      <c r="L24" s="33"/>
      <c r="M24" s="33"/>
      <c r="N24" s="33"/>
      <c r="O24" s="33"/>
      <c r="P24" s="33"/>
      <c r="Q24" s="33"/>
    </row>
    <row r="25" spans="1:17" x14ac:dyDescent="0.3">
      <c r="A25" s="33" t="s">
        <v>347</v>
      </c>
      <c r="B25" s="33">
        <v>535.38315580050096</v>
      </c>
      <c r="C25" s="33">
        <v>58.320829117815798</v>
      </c>
      <c r="D25" s="33">
        <v>9.7111688569400005</v>
      </c>
      <c r="E25" s="33">
        <v>63.616361996877004</v>
      </c>
      <c r="F25" s="33">
        <v>14.5990778442241</v>
      </c>
      <c r="G25" s="33">
        <v>76.818955800177903</v>
      </c>
      <c r="K25" s="33"/>
      <c r="L25" s="33"/>
      <c r="M25" s="33"/>
      <c r="N25" s="33"/>
      <c r="O25" s="33"/>
      <c r="P25" s="33"/>
      <c r="Q25" s="33"/>
    </row>
    <row r="26" spans="1:17" x14ac:dyDescent="0.3">
      <c r="A26" s="33" t="s">
        <v>246</v>
      </c>
      <c r="B26" s="33">
        <v>508.608969449043</v>
      </c>
      <c r="C26" s="33">
        <v>31.872013274749001</v>
      </c>
      <c r="D26" s="33">
        <v>10.429800963463901</v>
      </c>
      <c r="E26" s="33">
        <v>14.2409971910556</v>
      </c>
      <c r="F26" s="33">
        <v>16.032791470643701</v>
      </c>
      <c r="G26" s="33">
        <v>195.890827069831</v>
      </c>
      <c r="K26" s="33"/>
      <c r="L26" s="33"/>
      <c r="M26" s="33"/>
      <c r="N26" s="33"/>
      <c r="O26" s="33"/>
      <c r="P26" s="33"/>
      <c r="Q26" s="33"/>
    </row>
    <row r="27" spans="1:17" x14ac:dyDescent="0.3">
      <c r="A27" s="33" t="s">
        <v>348</v>
      </c>
      <c r="B27" s="33">
        <v>512.86899502941901</v>
      </c>
      <c r="C27" s="33">
        <v>34.082344186094197</v>
      </c>
      <c r="D27" s="33">
        <v>9.2420514387617096</v>
      </c>
      <c r="E27" s="33">
        <v>16.122628431850199</v>
      </c>
      <c r="F27" s="33">
        <v>14.8923785568099</v>
      </c>
      <c r="G27" s="33">
        <v>196.681541139568</v>
      </c>
      <c r="K27" s="33"/>
      <c r="L27" s="33"/>
      <c r="M27" s="33"/>
      <c r="N27" s="33"/>
      <c r="O27" s="33"/>
      <c r="P27" s="33"/>
      <c r="Q27" s="33"/>
    </row>
    <row r="28" spans="1:17" x14ac:dyDescent="0.3">
      <c r="A28" s="33" t="s">
        <v>214</v>
      </c>
      <c r="B28" s="33">
        <v>658.55436486121505</v>
      </c>
      <c r="C28" s="33">
        <v>75.798308482161403</v>
      </c>
      <c r="D28" s="33">
        <v>15.4260910136872</v>
      </c>
      <c r="E28" s="33">
        <v>5.8337602573908898</v>
      </c>
      <c r="F28" s="33">
        <v>25.946012068268899</v>
      </c>
      <c r="G28" s="33">
        <v>366.59936942811498</v>
      </c>
      <c r="K28" s="33"/>
      <c r="L28" s="33"/>
      <c r="M28" s="33"/>
      <c r="N28" s="33"/>
      <c r="O28" s="33"/>
      <c r="P28" s="33"/>
      <c r="Q28" s="33"/>
    </row>
    <row r="29" spans="1:17" x14ac:dyDescent="0.3">
      <c r="A29" s="33" t="s">
        <v>322</v>
      </c>
      <c r="B29" s="33">
        <v>667.35275983770498</v>
      </c>
      <c r="C29" s="33">
        <v>72.993956573685907</v>
      </c>
      <c r="D29" s="33">
        <v>17.842949683094499</v>
      </c>
      <c r="E29" s="33">
        <v>5.4780847374038402</v>
      </c>
      <c r="F29" s="33">
        <v>22.1845287456253</v>
      </c>
      <c r="G29" s="33">
        <v>356.52924368521002</v>
      </c>
      <c r="K29" s="33"/>
      <c r="L29" s="33"/>
      <c r="M29" s="33"/>
      <c r="N29" s="33"/>
      <c r="O29" s="33"/>
      <c r="P29" s="33"/>
      <c r="Q29" s="33"/>
    </row>
    <row r="30" spans="1:17" x14ac:dyDescent="0.3">
      <c r="A30" s="33" t="s">
        <v>592</v>
      </c>
      <c r="B30" s="33">
        <v>499.41635531007501</v>
      </c>
      <c r="C30" s="33">
        <v>81.194103296888301</v>
      </c>
      <c r="D30" s="33">
        <v>15.274359922805701</v>
      </c>
      <c r="E30" s="33">
        <v>100.231610872161</v>
      </c>
      <c r="F30" s="33">
        <v>11.9353543036686</v>
      </c>
      <c r="G30" s="33">
        <v>66.453504544384799</v>
      </c>
      <c r="K30" s="33"/>
      <c r="L30" s="33"/>
      <c r="M30" s="33"/>
      <c r="N30" s="33"/>
      <c r="O30" s="33"/>
      <c r="P30" s="33"/>
      <c r="Q30" s="33"/>
    </row>
    <row r="31" spans="1:17" x14ac:dyDescent="0.3">
      <c r="A31" s="33" t="s">
        <v>593</v>
      </c>
      <c r="B31" s="33">
        <v>512.25893182997004</v>
      </c>
      <c r="C31" s="33">
        <v>92.750755001508196</v>
      </c>
      <c r="D31" s="33">
        <v>14.4833785162804</v>
      </c>
      <c r="E31" s="33">
        <v>131.63784627431701</v>
      </c>
      <c r="F31" s="33">
        <v>9.4099823123807607</v>
      </c>
      <c r="G31" s="33">
        <v>66.328189719520594</v>
      </c>
      <c r="K31" s="33"/>
      <c r="L31" s="33"/>
      <c r="M31" s="33"/>
      <c r="N31" s="33"/>
      <c r="O31" s="33"/>
      <c r="P31" s="33"/>
      <c r="Q31" s="33"/>
    </row>
    <row r="32" spans="1:17" x14ac:dyDescent="0.3">
      <c r="A32" s="33" t="s">
        <v>594</v>
      </c>
      <c r="B32" s="33">
        <v>536.63799047984298</v>
      </c>
      <c r="C32" s="33">
        <v>51.517098993427098</v>
      </c>
      <c r="D32" s="33">
        <v>16.858460872385599</v>
      </c>
      <c r="E32" s="33">
        <v>23.018780010297501</v>
      </c>
      <c r="F32" s="33">
        <v>10.487259996614201</v>
      </c>
      <c r="G32" s="33">
        <v>68.053549767421899</v>
      </c>
      <c r="K32" s="33"/>
      <c r="L32" s="33"/>
      <c r="M32" s="33"/>
      <c r="N32" s="33"/>
      <c r="O32" s="33"/>
      <c r="P32" s="33"/>
      <c r="Q32" s="33"/>
    </row>
    <row r="33" spans="1:17" x14ac:dyDescent="0.3">
      <c r="A33" s="33" t="s">
        <v>652</v>
      </c>
      <c r="B33" s="33">
        <v>368.83227024350902</v>
      </c>
      <c r="C33" s="33">
        <v>57.391358305583097</v>
      </c>
      <c r="D33" s="33">
        <v>20.487575488016901</v>
      </c>
      <c r="E33" s="33">
        <v>96.654237741272794</v>
      </c>
      <c r="F33" s="33">
        <v>8.8324145133297396</v>
      </c>
      <c r="G33" s="33">
        <v>67.726588392427701</v>
      </c>
      <c r="K33" s="33"/>
      <c r="L33" s="33"/>
      <c r="M33" s="33"/>
      <c r="N33" s="33"/>
      <c r="O33" s="33"/>
      <c r="P33" s="33"/>
      <c r="Q33" s="33"/>
    </row>
    <row r="34" spans="1:17" x14ac:dyDescent="0.3">
      <c r="A34" s="33" t="s">
        <v>305</v>
      </c>
      <c r="B34" s="33">
        <v>556.56134373865905</v>
      </c>
      <c r="C34" s="33">
        <v>77.056607211120294</v>
      </c>
      <c r="D34" s="33">
        <v>15.581668894943</v>
      </c>
      <c r="E34" s="33">
        <v>76.5777349032129</v>
      </c>
      <c r="F34" s="33">
        <v>11.1208029379249</v>
      </c>
      <c r="G34" s="33">
        <v>75.0896479830282</v>
      </c>
      <c r="K34" s="33"/>
      <c r="L34" s="33"/>
      <c r="M34" s="33"/>
      <c r="N34" s="33"/>
      <c r="O34" s="33"/>
      <c r="P34" s="33"/>
      <c r="Q34" s="33"/>
    </row>
    <row r="35" spans="1:17" x14ac:dyDescent="0.3">
      <c r="A35" s="33" t="s">
        <v>589</v>
      </c>
      <c r="B35" s="33">
        <v>551.59457862825195</v>
      </c>
      <c r="C35" s="33">
        <v>77.833040097171306</v>
      </c>
      <c r="D35" s="33">
        <v>12.960203180680001</v>
      </c>
      <c r="E35" s="33">
        <v>84.900282266846702</v>
      </c>
      <c r="F35" s="33">
        <v>9.6129807635969602</v>
      </c>
      <c r="G35" s="33">
        <v>75.082539528304395</v>
      </c>
      <c r="K35" s="33"/>
      <c r="L35" s="33"/>
      <c r="M35" s="33"/>
      <c r="N35" s="33"/>
      <c r="O35" s="33"/>
      <c r="P35" s="33"/>
      <c r="Q35" s="33"/>
    </row>
    <row r="36" spans="1:17" x14ac:dyDescent="0.3">
      <c r="A36" s="33" t="s">
        <v>554</v>
      </c>
      <c r="B36" s="33">
        <v>435.95749276623798</v>
      </c>
      <c r="C36" s="33">
        <v>22.168161800726299</v>
      </c>
      <c r="D36" s="33">
        <v>3.7120867417153698</v>
      </c>
      <c r="E36" s="33">
        <v>35.563044421514299</v>
      </c>
      <c r="F36" s="33">
        <v>10.4834373562952</v>
      </c>
      <c r="G36" s="33">
        <v>54.152990510862097</v>
      </c>
      <c r="K36" s="33"/>
      <c r="L36" s="33"/>
      <c r="M36" s="33"/>
      <c r="N36" s="33"/>
      <c r="O36" s="33"/>
      <c r="P36" s="33"/>
      <c r="Q36" s="33"/>
    </row>
    <row r="37" spans="1:17" x14ac:dyDescent="0.3">
      <c r="A37" s="33" t="s">
        <v>582</v>
      </c>
      <c r="B37" s="33">
        <v>438.0109110885</v>
      </c>
      <c r="C37" s="33">
        <v>12.8415862979691</v>
      </c>
      <c r="D37" s="33">
        <v>1.9574079964489499</v>
      </c>
      <c r="E37" s="33">
        <v>29.043490808891601</v>
      </c>
      <c r="F37" s="33">
        <v>11.9126637932007</v>
      </c>
      <c r="G37" s="33">
        <v>57.848008264608403</v>
      </c>
      <c r="K37" s="33"/>
      <c r="L37" s="33"/>
      <c r="M37" s="33"/>
      <c r="N37" s="33"/>
      <c r="O37" s="33"/>
      <c r="P37" s="33"/>
      <c r="Q37" s="33"/>
    </row>
    <row r="38" spans="1:17" x14ac:dyDescent="0.3">
      <c r="A38" s="33" t="s">
        <v>306</v>
      </c>
      <c r="B38" s="33">
        <v>306.69606466812797</v>
      </c>
      <c r="C38" s="33">
        <v>99.124599229765707</v>
      </c>
      <c r="D38" s="33">
        <v>23.991744661572898</v>
      </c>
      <c r="E38" s="33">
        <v>56.004452207720099</v>
      </c>
      <c r="F38" s="33">
        <v>14.652161178604301</v>
      </c>
      <c r="G38" s="33">
        <v>63.165516122655198</v>
      </c>
      <c r="K38" s="33"/>
      <c r="L38" s="33"/>
      <c r="M38" s="33"/>
      <c r="N38" s="33"/>
      <c r="O38" s="33"/>
      <c r="P38" s="33"/>
      <c r="Q38" s="33"/>
    </row>
    <row r="39" spans="1:17" x14ac:dyDescent="0.3">
      <c r="A39" s="33" t="s">
        <v>210</v>
      </c>
      <c r="B39" s="33">
        <v>0</v>
      </c>
      <c r="C39" s="33">
        <v>0</v>
      </c>
      <c r="D39" s="33">
        <v>0</v>
      </c>
      <c r="E39" s="33">
        <v>0</v>
      </c>
      <c r="F39" s="33" t="e">
        <v>#NUM!</v>
      </c>
      <c r="G39" s="33">
        <v>0</v>
      </c>
      <c r="K39" s="33"/>
      <c r="L39" s="33"/>
      <c r="M39" s="33"/>
      <c r="N39" s="33"/>
      <c r="O39" s="33"/>
      <c r="P39" s="33"/>
      <c r="Q39" s="33"/>
    </row>
    <row r="40" spans="1:17" x14ac:dyDescent="0.3">
      <c r="A40" s="33" t="s">
        <v>211</v>
      </c>
      <c r="B40" s="33">
        <v>0</v>
      </c>
      <c r="C40" s="33">
        <v>0</v>
      </c>
      <c r="D40" s="33">
        <v>0</v>
      </c>
      <c r="E40" s="33">
        <v>0</v>
      </c>
      <c r="F40" s="33" t="e">
        <v>#NUM!</v>
      </c>
      <c r="G40" s="33">
        <v>0</v>
      </c>
      <c r="K40" s="33"/>
      <c r="L40" s="33"/>
      <c r="M40" s="33"/>
      <c r="N40" s="33"/>
      <c r="O40" s="33"/>
      <c r="P40" s="33"/>
      <c r="Q40" s="33"/>
    </row>
    <row r="41" spans="1:17" x14ac:dyDescent="0.3">
      <c r="A41" s="33" t="s">
        <v>573</v>
      </c>
      <c r="B41" s="33">
        <v>0</v>
      </c>
      <c r="C41" s="33">
        <v>0</v>
      </c>
      <c r="D41" s="33">
        <v>0</v>
      </c>
      <c r="E41" s="33">
        <v>0</v>
      </c>
      <c r="F41" s="33">
        <v>0</v>
      </c>
      <c r="G41" s="33">
        <v>0</v>
      </c>
      <c r="K41" s="33"/>
      <c r="L41" s="33"/>
      <c r="M41" s="33"/>
      <c r="N41" s="33"/>
      <c r="O41" s="33"/>
      <c r="P41" s="33"/>
      <c r="Q41" s="33"/>
    </row>
    <row r="42" spans="1:17" x14ac:dyDescent="0.3">
      <c r="A42" s="33" t="s">
        <v>572</v>
      </c>
      <c r="B42" s="33">
        <v>0</v>
      </c>
      <c r="C42" s="33">
        <v>0</v>
      </c>
      <c r="D42" s="33" t="e">
        <v>#NUM!</v>
      </c>
      <c r="E42" s="33">
        <v>0</v>
      </c>
      <c r="F42" s="33">
        <v>0</v>
      </c>
      <c r="G42" s="33">
        <v>0</v>
      </c>
      <c r="K42" s="33"/>
      <c r="L42" s="33"/>
      <c r="M42" s="33"/>
      <c r="N42" s="33"/>
      <c r="O42" s="33"/>
      <c r="P42" s="33"/>
      <c r="Q42" s="33"/>
    </row>
    <row r="43" spans="1:17" x14ac:dyDescent="0.3">
      <c r="A43" s="33" t="s">
        <v>574</v>
      </c>
      <c r="B43" s="33">
        <v>0</v>
      </c>
      <c r="C43" s="33">
        <v>0</v>
      </c>
      <c r="D43" s="33" t="e">
        <v>#NUM!</v>
      </c>
      <c r="E43" s="33" t="e">
        <v>#NUM!</v>
      </c>
      <c r="F43" s="33">
        <v>0</v>
      </c>
      <c r="G43" s="33">
        <v>0</v>
      </c>
      <c r="K43" s="33"/>
      <c r="L43" s="33"/>
      <c r="M43" s="33"/>
      <c r="N43" s="33"/>
      <c r="O43" s="33"/>
      <c r="P43" s="33"/>
      <c r="Q43" s="33"/>
    </row>
    <row r="44" spans="1:17" x14ac:dyDescent="0.3">
      <c r="A44" s="33" t="s">
        <v>535</v>
      </c>
      <c r="B44" s="33">
        <v>0</v>
      </c>
      <c r="C44" s="33">
        <v>0</v>
      </c>
      <c r="D44" s="33">
        <v>12.330720109650199</v>
      </c>
      <c r="E44" s="33">
        <v>223.347407172777</v>
      </c>
      <c r="F44" s="33">
        <v>0</v>
      </c>
      <c r="G44" s="33">
        <v>980</v>
      </c>
      <c r="K44" s="33"/>
      <c r="L44" s="33"/>
      <c r="M44" s="33"/>
      <c r="N44" s="33"/>
      <c r="O44" s="33"/>
      <c r="P44" s="33"/>
      <c r="Q44" s="33"/>
    </row>
    <row r="45" spans="1:17" x14ac:dyDescent="0.3">
      <c r="A45" s="33" t="s">
        <v>619</v>
      </c>
      <c r="B45" s="33">
        <v>450</v>
      </c>
      <c r="C45" s="33">
        <v>16.763556808227801</v>
      </c>
      <c r="D45" s="33">
        <v>3.10330868420662</v>
      </c>
      <c r="E45" s="33">
        <v>4.8756184519108299</v>
      </c>
      <c r="F45" s="33">
        <v>19.234891073546201</v>
      </c>
      <c r="G45" s="33">
        <v>850.51110268835396</v>
      </c>
      <c r="K45" s="33"/>
      <c r="L45" s="33"/>
      <c r="M45" s="33"/>
      <c r="N45" s="33"/>
      <c r="O45" s="33"/>
      <c r="P45" s="33"/>
      <c r="Q45" s="33"/>
    </row>
    <row r="46" spans="1:17" x14ac:dyDescent="0.3">
      <c r="A46" s="33" t="s">
        <v>620</v>
      </c>
      <c r="B46" s="33">
        <v>450</v>
      </c>
      <c r="C46" s="33">
        <v>15.965584763251099</v>
      </c>
      <c r="D46" s="33">
        <v>3.1979005598371502</v>
      </c>
      <c r="E46" s="33">
        <v>4.6680109868804802</v>
      </c>
      <c r="F46" s="33">
        <v>19.2888664548341</v>
      </c>
      <c r="G46" s="33">
        <v>850.11622419383002</v>
      </c>
      <c r="K46" s="33"/>
      <c r="L46" s="33"/>
      <c r="M46" s="33"/>
      <c r="N46" s="33"/>
      <c r="O46" s="33"/>
      <c r="P46" s="33"/>
      <c r="Q46" s="33"/>
    </row>
    <row r="47" spans="1:17" x14ac:dyDescent="0.3">
      <c r="A47" s="33" t="s">
        <v>312</v>
      </c>
      <c r="B47" s="33">
        <v>450.00000233204003</v>
      </c>
      <c r="C47" s="33">
        <v>27.0203229895893</v>
      </c>
      <c r="D47" s="33">
        <v>3.6646866480221498</v>
      </c>
      <c r="E47" s="33">
        <v>28.092453829169798</v>
      </c>
      <c r="F47" s="33">
        <v>16.549135894677502</v>
      </c>
      <c r="G47" s="33">
        <v>181.626006259945</v>
      </c>
      <c r="K47" s="33"/>
      <c r="L47" s="33"/>
      <c r="M47" s="33"/>
      <c r="N47" s="33"/>
      <c r="O47" s="33"/>
      <c r="P47" s="33"/>
      <c r="Q47" s="33"/>
    </row>
    <row r="48" spans="1:17" x14ac:dyDescent="0.3">
      <c r="A48" s="33" t="s">
        <v>328</v>
      </c>
      <c r="B48" s="33">
        <v>450.00007165681598</v>
      </c>
      <c r="C48" s="33">
        <v>26.523962609150399</v>
      </c>
      <c r="D48" s="33">
        <v>3.6055782621371102</v>
      </c>
      <c r="E48" s="33">
        <v>27.561193702598601</v>
      </c>
      <c r="F48" s="33">
        <v>16.528960088099701</v>
      </c>
      <c r="G48" s="33">
        <v>181.16755850137801</v>
      </c>
      <c r="K48" s="33"/>
      <c r="L48" s="33"/>
      <c r="M48" s="33"/>
      <c r="N48" s="33"/>
      <c r="O48" s="33"/>
      <c r="P48" s="33"/>
      <c r="Q48" s="33"/>
    </row>
    <row r="49" spans="1:17" x14ac:dyDescent="0.3">
      <c r="A49" s="33" t="s">
        <v>1152</v>
      </c>
      <c r="B49" s="33">
        <v>450</v>
      </c>
      <c r="C49" s="33">
        <v>29.12</v>
      </c>
      <c r="D49" s="33">
        <v>3.9</v>
      </c>
      <c r="E49" s="33">
        <v>30.1</v>
      </c>
      <c r="F49" s="33">
        <v>16.5</v>
      </c>
      <c r="G49" s="33">
        <v>180</v>
      </c>
      <c r="K49" s="33"/>
      <c r="L49" s="33"/>
      <c r="M49" s="33"/>
      <c r="N49" s="33"/>
      <c r="O49" s="33"/>
      <c r="P49" s="33"/>
      <c r="Q49" s="33"/>
    </row>
    <row r="50" spans="1:17" x14ac:dyDescent="0.3">
      <c r="A50" s="33" t="s">
        <v>1153</v>
      </c>
      <c r="B50" s="33">
        <v>450</v>
      </c>
      <c r="C50" s="33">
        <v>29.12</v>
      </c>
      <c r="D50" s="33">
        <v>3.9</v>
      </c>
      <c r="E50" s="33">
        <v>30.1</v>
      </c>
      <c r="F50" s="33">
        <v>16.5</v>
      </c>
      <c r="G50" s="33">
        <v>180</v>
      </c>
      <c r="K50" s="33"/>
      <c r="L50" s="33"/>
      <c r="M50" s="33"/>
      <c r="N50" s="33"/>
      <c r="O50" s="33"/>
      <c r="P50" s="33"/>
      <c r="Q50" s="33"/>
    </row>
    <row r="51" spans="1:17" x14ac:dyDescent="0.3">
      <c r="A51" s="33" t="s">
        <v>1160</v>
      </c>
      <c r="B51" s="33">
        <v>450</v>
      </c>
      <c r="C51" s="33">
        <v>26.154825365531298</v>
      </c>
      <c r="D51" s="33">
        <v>3.5648089365175499</v>
      </c>
      <c r="E51" s="33">
        <v>27.2024594734517</v>
      </c>
      <c r="F51" s="33">
        <v>16.5</v>
      </c>
      <c r="G51" s="33">
        <v>180</v>
      </c>
      <c r="K51" s="33"/>
      <c r="L51" s="33"/>
      <c r="M51" s="33"/>
      <c r="N51" s="33"/>
      <c r="O51" s="33"/>
      <c r="P51" s="33"/>
      <c r="Q51" s="33"/>
    </row>
    <row r="52" spans="1:17" x14ac:dyDescent="0.3">
      <c r="A52" s="33" t="s">
        <v>1161</v>
      </c>
      <c r="B52" s="33">
        <v>450</v>
      </c>
      <c r="C52" s="33">
        <v>26.780671062105899</v>
      </c>
      <c r="D52" s="33">
        <v>3.6355561640744698</v>
      </c>
      <c r="E52" s="33">
        <v>27.814029951666001</v>
      </c>
      <c r="F52" s="33">
        <v>16.5</v>
      </c>
      <c r="G52" s="33">
        <v>180</v>
      </c>
      <c r="K52" s="33"/>
      <c r="L52" s="33"/>
      <c r="M52" s="33"/>
      <c r="N52" s="33"/>
      <c r="O52" s="33"/>
      <c r="P52" s="33"/>
      <c r="Q52" s="33"/>
    </row>
    <row r="53" spans="1:17" x14ac:dyDescent="0.3">
      <c r="A53" s="33" t="s">
        <v>427</v>
      </c>
      <c r="B53" s="33">
        <v>680</v>
      </c>
      <c r="C53" s="33">
        <v>73.14</v>
      </c>
      <c r="D53" s="33">
        <v>17.43</v>
      </c>
      <c r="E53" s="33">
        <v>5.14</v>
      </c>
      <c r="F53" s="33">
        <v>19.63</v>
      </c>
      <c r="G53" s="33">
        <v>350</v>
      </c>
      <c r="K53" s="33"/>
      <c r="L53" s="33"/>
      <c r="M53" s="33"/>
      <c r="N53" s="33"/>
      <c r="O53" s="33"/>
      <c r="P53" s="33"/>
      <c r="Q53" s="33"/>
    </row>
    <row r="54" spans="1:17" x14ac:dyDescent="0.3">
      <c r="A54" s="33" t="s">
        <v>428</v>
      </c>
      <c r="B54" s="33">
        <v>680</v>
      </c>
      <c r="C54" s="33">
        <v>73.14</v>
      </c>
      <c r="D54" s="33">
        <v>17.43</v>
      </c>
      <c r="E54" s="33">
        <v>5.14</v>
      </c>
      <c r="F54" s="33">
        <v>19.63</v>
      </c>
      <c r="G54" s="33">
        <v>350</v>
      </c>
      <c r="K54" s="33"/>
      <c r="L54" s="33"/>
      <c r="M54" s="33"/>
      <c r="N54" s="33"/>
      <c r="O54" s="33"/>
      <c r="P54" s="33"/>
      <c r="Q54" s="33"/>
    </row>
    <row r="55" spans="1:17" x14ac:dyDescent="0.3">
      <c r="A55" s="33" t="s">
        <v>689</v>
      </c>
      <c r="B55" s="33">
        <v>520.79</v>
      </c>
      <c r="C55" s="33">
        <v>94.24</v>
      </c>
      <c r="D55" s="33">
        <v>5.39</v>
      </c>
      <c r="E55" s="33">
        <v>23.87</v>
      </c>
      <c r="F55" s="33">
        <v>16.21</v>
      </c>
      <c r="G55" s="33">
        <v>900</v>
      </c>
      <c r="K55" s="33"/>
      <c r="L55" s="33"/>
      <c r="M55" s="33"/>
      <c r="N55" s="33"/>
      <c r="O55" s="33"/>
      <c r="P55" s="33"/>
      <c r="Q55" s="33"/>
    </row>
    <row r="56" spans="1:17" x14ac:dyDescent="0.3">
      <c r="A56" s="33" t="s">
        <v>694</v>
      </c>
      <c r="B56" s="33">
        <v>520.79</v>
      </c>
      <c r="C56" s="33">
        <v>94.24</v>
      </c>
      <c r="D56" s="33">
        <v>5.39</v>
      </c>
      <c r="E56" s="33">
        <v>23.87</v>
      </c>
      <c r="F56" s="33">
        <v>16.21</v>
      </c>
      <c r="G56" s="33">
        <v>900</v>
      </c>
      <c r="K56" s="33"/>
      <c r="L56" s="33"/>
      <c r="M56" s="33"/>
      <c r="N56" s="33"/>
      <c r="O56" s="33"/>
      <c r="P56" s="33"/>
      <c r="Q56" s="33"/>
    </row>
    <row r="57" spans="1:17" x14ac:dyDescent="0.3">
      <c r="A57" s="33" t="s">
        <v>1173</v>
      </c>
      <c r="B57" s="33">
        <v>450</v>
      </c>
      <c r="C57" s="33">
        <v>43.3</v>
      </c>
      <c r="D57" s="33">
        <v>3.45</v>
      </c>
      <c r="E57" s="33">
        <v>26.21</v>
      </c>
      <c r="F57" s="33">
        <v>16.5</v>
      </c>
      <c r="G57" s="33">
        <v>213</v>
      </c>
      <c r="K57" s="33"/>
      <c r="L57" s="33"/>
      <c r="M57" s="33"/>
      <c r="N57" s="33"/>
      <c r="O57" s="33"/>
      <c r="P57" s="33"/>
      <c r="Q57" s="33"/>
    </row>
    <row r="58" spans="1:17" x14ac:dyDescent="0.3">
      <c r="A58" s="33" t="s">
        <v>1174</v>
      </c>
      <c r="B58" s="33">
        <v>450</v>
      </c>
      <c r="C58" s="33">
        <v>43.3</v>
      </c>
      <c r="D58" s="33">
        <v>3.45</v>
      </c>
      <c r="E58" s="33">
        <v>26.21</v>
      </c>
      <c r="F58" s="33">
        <v>16.5</v>
      </c>
      <c r="G58" s="33">
        <v>213</v>
      </c>
      <c r="K58" s="33"/>
      <c r="L58" s="33"/>
      <c r="M58" s="33"/>
      <c r="N58" s="33"/>
      <c r="O58" s="33"/>
      <c r="P58" s="33"/>
      <c r="Q58" s="33"/>
    </row>
    <row r="59" spans="1:17" x14ac:dyDescent="0.3">
      <c r="A59" s="33" t="s">
        <v>616</v>
      </c>
      <c r="B59" s="33">
        <v>450</v>
      </c>
      <c r="C59" s="33">
        <v>61.8106787330317</v>
      </c>
      <c r="D59" s="33">
        <v>9.7992081447963795</v>
      </c>
      <c r="E59" s="33">
        <v>179.63800904977401</v>
      </c>
      <c r="F59" s="33">
        <v>18.2</v>
      </c>
      <c r="G59" s="33">
        <v>300</v>
      </c>
      <c r="K59" s="33"/>
      <c r="L59" s="33"/>
      <c r="M59" s="33"/>
      <c r="N59" s="33"/>
      <c r="O59" s="33"/>
      <c r="P59" s="33"/>
      <c r="Q59" s="33"/>
    </row>
    <row r="60" spans="1:17" x14ac:dyDescent="0.3">
      <c r="A60" s="33" t="s">
        <v>679</v>
      </c>
      <c r="B60" s="33">
        <v>450</v>
      </c>
      <c r="C60" s="33">
        <v>61.8106787330317</v>
      </c>
      <c r="D60" s="33">
        <v>9.7992081447963795</v>
      </c>
      <c r="E60" s="33">
        <v>179.63800904977401</v>
      </c>
      <c r="F60" s="33">
        <v>18.2</v>
      </c>
      <c r="G60" s="33">
        <v>300</v>
      </c>
      <c r="K60" s="33"/>
      <c r="L60" s="33"/>
      <c r="M60" s="33"/>
      <c r="N60" s="33"/>
      <c r="O60" s="33"/>
      <c r="P60" s="33"/>
      <c r="Q60" s="33"/>
    </row>
    <row r="61" spans="1:17" x14ac:dyDescent="0.3">
      <c r="A61" s="33" t="s">
        <v>181</v>
      </c>
      <c r="B61" s="33">
        <v>450</v>
      </c>
      <c r="C61" s="33">
        <v>40.984558225937498</v>
      </c>
      <c r="D61" s="33">
        <v>7.1111111111111098</v>
      </c>
      <c r="E61" s="33">
        <v>11.703703703703701</v>
      </c>
      <c r="F61" s="33">
        <v>23.874666666666698</v>
      </c>
      <c r="G61" s="33">
        <v>131.52016083994201</v>
      </c>
      <c r="K61" s="33"/>
      <c r="L61" s="33"/>
      <c r="M61" s="33"/>
      <c r="N61" s="33"/>
      <c r="O61" s="33"/>
      <c r="P61" s="33"/>
      <c r="Q61" s="33"/>
    </row>
    <row r="62" spans="1:17" x14ac:dyDescent="0.3">
      <c r="A62" s="33" t="s">
        <v>318</v>
      </c>
      <c r="B62" s="33">
        <v>450</v>
      </c>
      <c r="C62" s="33">
        <v>39.475211889005003</v>
      </c>
      <c r="D62" s="33">
        <v>7.1111111111111098</v>
      </c>
      <c r="E62" s="33">
        <v>11.703703703703701</v>
      </c>
      <c r="F62" s="33">
        <v>23.811851851851898</v>
      </c>
      <c r="G62" s="33">
        <v>131.86710632738101</v>
      </c>
      <c r="K62" s="33"/>
      <c r="L62" s="33"/>
      <c r="M62" s="33"/>
      <c r="N62" s="33"/>
      <c r="O62" s="33"/>
      <c r="P62" s="33"/>
      <c r="Q62" s="33"/>
    </row>
    <row r="63" spans="1:17" x14ac:dyDescent="0.3">
      <c r="A63" s="33" t="s">
        <v>568</v>
      </c>
      <c r="B63" s="33">
        <v>449.99999999999801</v>
      </c>
      <c r="C63" s="33">
        <v>11.68</v>
      </c>
      <c r="D63" s="33">
        <v>2.2000000000000099</v>
      </c>
      <c r="E63" s="33">
        <v>11.3</v>
      </c>
      <c r="F63" s="33">
        <v>17.7</v>
      </c>
      <c r="G63" s="33">
        <v>317.99999999999898</v>
      </c>
      <c r="K63" s="33"/>
      <c r="L63" s="33"/>
      <c r="M63" s="33"/>
      <c r="N63" s="33"/>
      <c r="O63" s="33"/>
      <c r="P63" s="33"/>
      <c r="Q63" s="33"/>
    </row>
    <row r="64" spans="1:17" x14ac:dyDescent="0.3">
      <c r="A64" s="33" t="s">
        <v>1138</v>
      </c>
      <c r="B64" s="33" t="e">
        <v>#NUM!</v>
      </c>
      <c r="C64" s="33" t="e">
        <v>#NUM!</v>
      </c>
      <c r="D64" s="33">
        <v>0</v>
      </c>
      <c r="E64" s="33" t="e">
        <v>#NUM!</v>
      </c>
      <c r="F64" s="33" t="e">
        <v>#NUM!</v>
      </c>
      <c r="G64" s="33">
        <v>0</v>
      </c>
      <c r="K64" s="33"/>
      <c r="L64" s="33"/>
      <c r="M64" s="33"/>
      <c r="N64" s="33"/>
      <c r="O64" s="33"/>
      <c r="P64" s="33"/>
      <c r="Q64" s="33"/>
    </row>
    <row r="65" spans="1:17" x14ac:dyDescent="0.3">
      <c r="A65" s="33" t="s">
        <v>512</v>
      </c>
      <c r="B65" s="33">
        <v>450</v>
      </c>
      <c r="C65" s="33">
        <v>20.8007777777778</v>
      </c>
      <c r="D65" s="33">
        <v>0.39981481481481501</v>
      </c>
      <c r="E65" s="33">
        <v>28</v>
      </c>
      <c r="F65" s="33">
        <v>17.399999999999999</v>
      </c>
      <c r="G65" s="33">
        <v>960</v>
      </c>
      <c r="K65" s="33"/>
      <c r="L65" s="33"/>
      <c r="M65" s="33"/>
      <c r="N65" s="33"/>
      <c r="O65" s="33"/>
      <c r="P65" s="33"/>
      <c r="Q65" s="33"/>
    </row>
    <row r="66" spans="1:17" x14ac:dyDescent="0.3">
      <c r="A66" s="33" t="s">
        <v>513</v>
      </c>
      <c r="B66" s="33">
        <v>450</v>
      </c>
      <c r="C66" s="33">
        <v>20.8007777777778</v>
      </c>
      <c r="D66" s="33">
        <v>0.39981481481481501</v>
      </c>
      <c r="E66" s="33">
        <v>28</v>
      </c>
      <c r="F66" s="33">
        <v>17.399999999999999</v>
      </c>
      <c r="G66" s="33">
        <v>740</v>
      </c>
      <c r="K66" s="33"/>
      <c r="L66" s="33"/>
      <c r="M66" s="33"/>
      <c r="N66" s="33"/>
      <c r="O66" s="33"/>
      <c r="P66" s="33"/>
      <c r="Q66" s="33"/>
    </row>
    <row r="67" spans="1:17" x14ac:dyDescent="0.3">
      <c r="A67" s="33" t="s">
        <v>313</v>
      </c>
      <c r="B67" s="33">
        <v>0</v>
      </c>
      <c r="C67" s="33" t="e">
        <v>#NUM!</v>
      </c>
      <c r="D67" s="33" t="e">
        <v>#NUM!</v>
      </c>
      <c r="E67" s="33">
        <v>0</v>
      </c>
      <c r="F67" s="33">
        <v>0</v>
      </c>
      <c r="G67" s="33">
        <v>0</v>
      </c>
      <c r="K67" s="33"/>
      <c r="L67" s="33"/>
      <c r="M67" s="33"/>
      <c r="N67" s="33"/>
      <c r="O67" s="33"/>
      <c r="P67" s="33"/>
      <c r="Q67" s="33"/>
    </row>
    <row r="68" spans="1:17" x14ac:dyDescent="0.3">
      <c r="A68" s="33" t="s">
        <v>436</v>
      </c>
      <c r="B68" s="33" t="e">
        <v>#NUM!</v>
      </c>
      <c r="C68" s="33">
        <v>0</v>
      </c>
      <c r="D68" s="33" t="e">
        <v>#NUM!</v>
      </c>
      <c r="E68" s="33">
        <v>0</v>
      </c>
      <c r="F68" s="33">
        <v>0</v>
      </c>
      <c r="G68" s="33">
        <v>0</v>
      </c>
      <c r="K68" s="33"/>
      <c r="L68" s="33"/>
      <c r="M68" s="33"/>
      <c r="N68" s="33"/>
      <c r="O68" s="33"/>
      <c r="P68" s="33"/>
      <c r="Q68" s="33"/>
    </row>
    <row r="69" spans="1:17" x14ac:dyDescent="0.3">
      <c r="A69" s="33" t="s">
        <v>251</v>
      </c>
      <c r="B69" s="33">
        <v>493.64624286698501</v>
      </c>
      <c r="C69" s="33">
        <v>172.01495274447601</v>
      </c>
      <c r="D69" s="33">
        <v>23.793091721761101</v>
      </c>
      <c r="E69" s="33">
        <v>79.635041861302597</v>
      </c>
      <c r="F69" s="33">
        <v>22.263937799694201</v>
      </c>
      <c r="G69" s="33">
        <v>20.047735957826202</v>
      </c>
      <c r="K69" s="33"/>
      <c r="L69" s="33"/>
      <c r="M69" s="33"/>
      <c r="N69" s="33"/>
      <c r="O69" s="33"/>
      <c r="P69" s="33"/>
      <c r="Q69" s="33"/>
    </row>
    <row r="70" spans="1:17" x14ac:dyDescent="0.3">
      <c r="A70" s="33" t="s">
        <v>252</v>
      </c>
      <c r="B70" s="33">
        <v>462.30561581355499</v>
      </c>
      <c r="C70" s="33">
        <v>60.357430147752702</v>
      </c>
      <c r="D70" s="33">
        <v>14.329054906826601</v>
      </c>
      <c r="E70" s="33">
        <v>25.332313394013301</v>
      </c>
      <c r="F70" s="33">
        <v>20.648562324286299</v>
      </c>
      <c r="G70" s="33">
        <v>77</v>
      </c>
      <c r="K70" s="33"/>
      <c r="L70" s="33"/>
      <c r="M70" s="33"/>
      <c r="N70" s="33"/>
      <c r="O70" s="33"/>
      <c r="P70" s="33"/>
      <c r="Q70" s="33"/>
    </row>
    <row r="71" spans="1:17" x14ac:dyDescent="0.3">
      <c r="A71" s="33" t="s">
        <v>640</v>
      </c>
      <c r="B71" s="33">
        <v>407.56551838670998</v>
      </c>
      <c r="C71" s="33">
        <v>38.570960435491997</v>
      </c>
      <c r="D71" s="33">
        <v>10.415979450226001</v>
      </c>
      <c r="E71" s="33">
        <v>28.410743614127998</v>
      </c>
      <c r="F71" s="33">
        <v>16.7943665474229</v>
      </c>
      <c r="G71" s="33">
        <v>45</v>
      </c>
      <c r="K71" s="33"/>
      <c r="L71" s="33"/>
      <c r="M71" s="33"/>
      <c r="N71" s="33"/>
      <c r="O71" s="33"/>
      <c r="P71" s="33"/>
      <c r="Q71" s="33"/>
    </row>
    <row r="72" spans="1:17" x14ac:dyDescent="0.3">
      <c r="A72" s="33" t="s">
        <v>551</v>
      </c>
      <c r="B72" s="33">
        <v>418.59547418017502</v>
      </c>
      <c r="C72" s="33">
        <v>46.590995991653998</v>
      </c>
      <c r="D72" s="33">
        <v>14.122804889612899</v>
      </c>
      <c r="E72" s="33">
        <v>53.314729228578599</v>
      </c>
      <c r="F72" s="33">
        <v>17.9182887168202</v>
      </c>
      <c r="G72" s="33">
        <v>330.00000000010903</v>
      </c>
      <c r="K72" s="33"/>
      <c r="L72" s="33"/>
      <c r="M72" s="33"/>
      <c r="N72" s="33"/>
      <c r="O72" s="33"/>
      <c r="P72" s="33"/>
      <c r="Q72" s="33"/>
    </row>
    <row r="73" spans="1:17" x14ac:dyDescent="0.3">
      <c r="A73" s="33" t="s">
        <v>645</v>
      </c>
      <c r="B73" s="33">
        <v>404.547211781013</v>
      </c>
      <c r="C73" s="33">
        <v>35.335644556768699</v>
      </c>
      <c r="D73" s="33">
        <v>12.614123565779201</v>
      </c>
      <c r="E73" s="33">
        <v>59.509652508064001</v>
      </c>
      <c r="F73" s="33">
        <v>14.8753773402963</v>
      </c>
      <c r="G73" s="33">
        <v>330.00000000000301</v>
      </c>
      <c r="K73" s="33"/>
      <c r="L73" s="33"/>
      <c r="M73" s="33"/>
      <c r="N73" s="33"/>
      <c r="O73" s="33"/>
      <c r="P73" s="33"/>
      <c r="Q73" s="33"/>
    </row>
    <row r="74" spans="1:17" x14ac:dyDescent="0.3">
      <c r="A74" s="33" t="s">
        <v>249</v>
      </c>
      <c r="B74" s="33">
        <v>366.40539722324201</v>
      </c>
      <c r="C74" s="33">
        <v>72.389035488255104</v>
      </c>
      <c r="D74" s="33">
        <v>17.520769508546302</v>
      </c>
      <c r="E74" s="33">
        <v>40.899113942117701</v>
      </c>
      <c r="F74" s="33">
        <v>20.891133477084001</v>
      </c>
      <c r="G74" s="33">
        <v>44.347214721894602</v>
      </c>
      <c r="K74" s="33"/>
      <c r="L74" s="33"/>
      <c r="M74" s="33"/>
      <c r="N74" s="33"/>
      <c r="O74" s="33"/>
      <c r="P74" s="33"/>
      <c r="Q74" s="33"/>
    </row>
    <row r="75" spans="1:17" x14ac:dyDescent="0.3">
      <c r="A75" s="33" t="s">
        <v>642</v>
      </c>
      <c r="B75" s="33">
        <v>395.544840932574</v>
      </c>
      <c r="C75" s="33">
        <v>52.808042900161396</v>
      </c>
      <c r="D75" s="33">
        <v>14.6963989454112</v>
      </c>
      <c r="E75" s="33">
        <v>44.185573245691998</v>
      </c>
      <c r="F75" s="33">
        <v>17.2817508832734</v>
      </c>
      <c r="G75" s="33">
        <v>39.000098664869697</v>
      </c>
      <c r="K75" s="33"/>
      <c r="L75" s="33"/>
      <c r="M75" s="33"/>
      <c r="N75" s="33"/>
      <c r="O75" s="33"/>
      <c r="P75" s="33"/>
      <c r="Q75" s="33"/>
    </row>
    <row r="76" spans="1:17" x14ac:dyDescent="0.3">
      <c r="A76" s="33" t="s">
        <v>250</v>
      </c>
      <c r="B76" s="33">
        <v>464.23972778081099</v>
      </c>
      <c r="C76" s="33">
        <v>43.748222559845402</v>
      </c>
      <c r="D76" s="33">
        <v>19.7300727044328</v>
      </c>
      <c r="E76" s="33">
        <v>21.4759610611775</v>
      </c>
      <c r="F76" s="33">
        <v>20.296621193482601</v>
      </c>
      <c r="G76" s="33">
        <v>230</v>
      </c>
      <c r="K76" s="33"/>
      <c r="L76" s="33"/>
      <c r="M76" s="33"/>
      <c r="N76" s="33"/>
      <c r="O76" s="33"/>
      <c r="P76" s="33"/>
      <c r="Q76" s="33"/>
    </row>
    <row r="77" spans="1:17" x14ac:dyDescent="0.3">
      <c r="A77" s="33" t="s">
        <v>634</v>
      </c>
      <c r="B77" s="33">
        <v>640</v>
      </c>
      <c r="C77" s="33">
        <v>69.459199999999996</v>
      </c>
      <c r="D77" s="33">
        <v>16.22</v>
      </c>
      <c r="E77" s="33">
        <v>5.95</v>
      </c>
      <c r="F77" s="33">
        <v>27.17</v>
      </c>
      <c r="G77" s="33">
        <v>370</v>
      </c>
      <c r="K77" s="33"/>
      <c r="L77" s="33"/>
      <c r="M77" s="33"/>
      <c r="N77" s="33"/>
      <c r="O77" s="33"/>
      <c r="P77" s="33"/>
      <c r="Q77" s="33"/>
    </row>
    <row r="78" spans="1:17" x14ac:dyDescent="0.3">
      <c r="A78" s="33" t="s">
        <v>353</v>
      </c>
      <c r="B78" s="33">
        <v>640</v>
      </c>
      <c r="C78" s="33">
        <v>79.87</v>
      </c>
      <c r="D78" s="33">
        <v>13.24</v>
      </c>
      <c r="E78" s="33">
        <v>5.95</v>
      </c>
      <c r="F78" s="33">
        <v>27.17</v>
      </c>
      <c r="G78" s="33">
        <v>370</v>
      </c>
      <c r="K78" s="33"/>
      <c r="L78" s="33"/>
      <c r="M78" s="33"/>
      <c r="N78" s="33"/>
      <c r="O78" s="33"/>
      <c r="P78" s="33"/>
      <c r="Q78" s="33"/>
    </row>
    <row r="79" spans="1:17" x14ac:dyDescent="0.3">
      <c r="A79" s="33" t="s">
        <v>635</v>
      </c>
      <c r="B79" s="33">
        <v>640</v>
      </c>
      <c r="C79" s="33">
        <v>79.87</v>
      </c>
      <c r="D79" s="33">
        <v>13.24</v>
      </c>
      <c r="E79" s="33">
        <v>5.95</v>
      </c>
      <c r="F79" s="33">
        <v>27.17</v>
      </c>
      <c r="G79" s="33">
        <v>370</v>
      </c>
      <c r="K79" s="33"/>
      <c r="L79" s="33"/>
      <c r="M79" s="33"/>
      <c r="N79" s="33"/>
      <c r="O79" s="33"/>
      <c r="P79" s="33"/>
      <c r="Q79" s="33"/>
    </row>
    <row r="80" spans="1:17" x14ac:dyDescent="0.3">
      <c r="A80" s="33" t="s">
        <v>352</v>
      </c>
      <c r="B80" s="33">
        <v>640</v>
      </c>
      <c r="C80" s="33">
        <v>69.459199999999996</v>
      </c>
      <c r="D80" s="33">
        <v>16.22</v>
      </c>
      <c r="E80" s="33">
        <v>5.95</v>
      </c>
      <c r="F80" s="33">
        <v>27.17</v>
      </c>
      <c r="G80" s="33">
        <v>370</v>
      </c>
      <c r="K80" s="33"/>
      <c r="L80" s="33"/>
      <c r="M80" s="33"/>
      <c r="N80" s="33"/>
      <c r="O80" s="33"/>
      <c r="P80" s="33"/>
      <c r="Q80" s="33"/>
    </row>
    <row r="81" spans="1:17" x14ac:dyDescent="0.3">
      <c r="A81" s="33" t="s">
        <v>438</v>
      </c>
      <c r="B81" s="33">
        <v>450</v>
      </c>
      <c r="C81" s="33">
        <v>0</v>
      </c>
      <c r="D81" s="33">
        <v>0</v>
      </c>
      <c r="E81" s="33">
        <v>0</v>
      </c>
      <c r="F81" s="33">
        <v>36.6</v>
      </c>
      <c r="G81" s="33">
        <v>1000</v>
      </c>
      <c r="K81" s="33"/>
      <c r="L81" s="33"/>
      <c r="M81" s="33"/>
      <c r="N81" s="33"/>
      <c r="O81" s="33"/>
      <c r="P81" s="33"/>
      <c r="Q81" s="33"/>
    </row>
    <row r="82" spans="1:17" x14ac:dyDescent="0.3">
      <c r="A82" s="33" t="s">
        <v>307</v>
      </c>
      <c r="B82" s="33">
        <v>341.42471630838997</v>
      </c>
      <c r="C82" s="33">
        <v>17.213790238858</v>
      </c>
      <c r="D82" s="33">
        <v>5.1477731823505097</v>
      </c>
      <c r="E82" s="33">
        <v>97.162635023600501</v>
      </c>
      <c r="F82" s="33">
        <v>16.871626419551799</v>
      </c>
      <c r="G82" s="33">
        <v>39.939862590123703</v>
      </c>
      <c r="K82" s="33"/>
      <c r="L82" s="33"/>
      <c r="M82" s="33"/>
      <c r="N82" s="33"/>
      <c r="O82" s="33"/>
      <c r="P82" s="33"/>
      <c r="Q82" s="33"/>
    </row>
    <row r="83" spans="1:17" x14ac:dyDescent="0.3">
      <c r="A83" s="33" t="s">
        <v>333</v>
      </c>
      <c r="B83" s="33">
        <v>341.81271497836798</v>
      </c>
      <c r="C83" s="33">
        <v>15.2959679794112</v>
      </c>
      <c r="D83" s="33">
        <v>5.9716441189711604</v>
      </c>
      <c r="E83" s="33">
        <v>92.068313060738305</v>
      </c>
      <c r="F83" s="33">
        <v>15.4737794153511</v>
      </c>
      <c r="G83" s="33">
        <v>40.2061856116961</v>
      </c>
      <c r="K83" s="33"/>
      <c r="L83" s="33"/>
      <c r="M83" s="33"/>
      <c r="N83" s="33"/>
      <c r="O83" s="33"/>
      <c r="P83" s="33"/>
      <c r="Q83" s="33"/>
    </row>
    <row r="84" spans="1:17" x14ac:dyDescent="0.3">
      <c r="A84" s="33" t="s">
        <v>176</v>
      </c>
      <c r="B84" s="33">
        <v>450</v>
      </c>
      <c r="C84" s="33">
        <v>0</v>
      </c>
      <c r="D84" s="33">
        <v>0</v>
      </c>
      <c r="E84" s="33">
        <v>0</v>
      </c>
      <c r="F84" s="33">
        <v>36.6</v>
      </c>
      <c r="G84" s="33">
        <v>1000</v>
      </c>
      <c r="K84" s="33"/>
      <c r="L84" s="33"/>
      <c r="M84" s="33"/>
      <c r="N84" s="33"/>
      <c r="O84" s="33"/>
      <c r="P84" s="33"/>
      <c r="Q84" s="33"/>
    </row>
    <row r="85" spans="1:17" x14ac:dyDescent="0.3">
      <c r="A85" s="33" t="s">
        <v>213</v>
      </c>
      <c r="B85" s="33">
        <v>680</v>
      </c>
      <c r="C85" s="33">
        <v>77.932070505630406</v>
      </c>
      <c r="D85" s="33">
        <v>14.9573840986997</v>
      </c>
      <c r="E85" s="33">
        <v>5.9284477814352998</v>
      </c>
      <c r="F85" s="33">
        <v>27.17</v>
      </c>
      <c r="G85" s="33">
        <v>370</v>
      </c>
      <c r="K85" s="33"/>
      <c r="L85" s="33"/>
      <c r="M85" s="33"/>
      <c r="N85" s="33"/>
      <c r="O85" s="33"/>
      <c r="P85" s="33"/>
      <c r="Q85" s="33"/>
    </row>
    <row r="86" spans="1:17" x14ac:dyDescent="0.3">
      <c r="A86" s="33" t="s">
        <v>633</v>
      </c>
      <c r="B86" s="33">
        <v>680</v>
      </c>
      <c r="C86" s="33">
        <v>78.371817556196106</v>
      </c>
      <c r="D86" s="33">
        <v>14.9016180804791</v>
      </c>
      <c r="E86" s="33">
        <v>5.9407894412054496</v>
      </c>
      <c r="F86" s="33">
        <v>27.17</v>
      </c>
      <c r="G86" s="33">
        <v>370</v>
      </c>
      <c r="K86" s="33"/>
      <c r="L86" s="33"/>
      <c r="M86" s="33"/>
      <c r="N86" s="33"/>
      <c r="O86" s="33"/>
      <c r="P86" s="33"/>
      <c r="Q86" s="33"/>
    </row>
    <row r="87" spans="1:17" x14ac:dyDescent="0.3">
      <c r="A87" s="33" t="s">
        <v>1143</v>
      </c>
      <c r="B87" s="33">
        <v>450</v>
      </c>
      <c r="C87" s="33">
        <v>14.72</v>
      </c>
      <c r="D87" s="33">
        <v>2.1</v>
      </c>
      <c r="E87" s="33">
        <v>20</v>
      </c>
      <c r="F87" s="33">
        <v>18.2</v>
      </c>
      <c r="G87" s="33">
        <v>240</v>
      </c>
      <c r="K87" s="33"/>
      <c r="L87" s="33"/>
      <c r="M87" s="33"/>
      <c r="N87" s="33"/>
      <c r="O87" s="33"/>
      <c r="P87" s="33"/>
      <c r="Q87" s="33"/>
    </row>
    <row r="88" spans="1:17" x14ac:dyDescent="0.3">
      <c r="A88" s="33" t="s">
        <v>1144</v>
      </c>
      <c r="B88" s="33">
        <v>450</v>
      </c>
      <c r="C88" s="33">
        <v>14.72</v>
      </c>
      <c r="D88" s="33">
        <v>2.1</v>
      </c>
      <c r="E88" s="33">
        <v>20</v>
      </c>
      <c r="F88" s="33">
        <v>18.2</v>
      </c>
      <c r="G88" s="33">
        <v>240</v>
      </c>
      <c r="K88" s="33"/>
      <c r="L88" s="33"/>
      <c r="M88" s="33"/>
      <c r="N88" s="33"/>
      <c r="O88" s="33"/>
      <c r="P88" s="33"/>
      <c r="Q88" s="33"/>
    </row>
    <row r="89" spans="1:17" x14ac:dyDescent="0.3">
      <c r="A89" s="33" t="s">
        <v>610</v>
      </c>
      <c r="B89" s="33">
        <v>0</v>
      </c>
      <c r="C89" s="33">
        <v>0</v>
      </c>
      <c r="D89" s="33" t="e">
        <v>#NUM!</v>
      </c>
      <c r="E89" s="33">
        <v>0</v>
      </c>
      <c r="F89" s="33">
        <v>0</v>
      </c>
      <c r="G89" s="33">
        <v>0</v>
      </c>
      <c r="K89" s="33"/>
      <c r="L89" s="33"/>
      <c r="M89" s="33"/>
      <c r="N89" s="33"/>
      <c r="O89" s="33"/>
      <c r="P89" s="33"/>
      <c r="Q89" s="33"/>
    </row>
    <row r="90" spans="1:17" x14ac:dyDescent="0.3">
      <c r="A90" s="33" t="s">
        <v>668</v>
      </c>
      <c r="B90" s="33" t="e">
        <v>#NUM!</v>
      </c>
      <c r="C90" s="33">
        <v>0</v>
      </c>
      <c r="D90" s="33" t="e">
        <v>#NUM!</v>
      </c>
      <c r="E90" s="33">
        <v>0</v>
      </c>
      <c r="F90" s="33">
        <v>0</v>
      </c>
      <c r="G90" s="33">
        <v>0</v>
      </c>
      <c r="K90" s="33"/>
      <c r="L90" s="33"/>
      <c r="M90" s="33"/>
      <c r="N90" s="33"/>
      <c r="O90" s="33"/>
      <c r="P90" s="33"/>
      <c r="Q90" s="33"/>
    </row>
    <row r="91" spans="1:17" x14ac:dyDescent="0.3">
      <c r="A91" s="33" t="s">
        <v>184</v>
      </c>
      <c r="B91" s="33">
        <v>0</v>
      </c>
      <c r="C91" s="33">
        <v>0</v>
      </c>
      <c r="D91" s="33" t="e">
        <v>#NUM!</v>
      </c>
      <c r="E91" s="33">
        <v>0</v>
      </c>
      <c r="F91" s="33">
        <v>0</v>
      </c>
      <c r="G91" s="33">
        <v>0</v>
      </c>
      <c r="K91" s="33"/>
      <c r="L91" s="33"/>
      <c r="M91" s="33"/>
      <c r="N91" s="33"/>
      <c r="O91" s="33"/>
      <c r="P91" s="33"/>
      <c r="Q91" s="33"/>
    </row>
    <row r="92" spans="1:17" x14ac:dyDescent="0.3">
      <c r="A92" s="33" t="s">
        <v>332</v>
      </c>
      <c r="B92" s="33" t="e">
        <v>#NUM!</v>
      </c>
      <c r="C92" s="33" t="e">
        <v>#NUM!</v>
      </c>
      <c r="D92" s="33">
        <v>0</v>
      </c>
      <c r="E92" s="33">
        <v>0</v>
      </c>
      <c r="F92" s="33" t="e">
        <v>#NUM!</v>
      </c>
      <c r="G92" s="33">
        <v>0</v>
      </c>
      <c r="K92" s="33"/>
      <c r="L92" s="33"/>
      <c r="M92" s="33"/>
      <c r="N92" s="33"/>
      <c r="O92" s="33"/>
      <c r="P92" s="33"/>
      <c r="Q92" s="33"/>
    </row>
    <row r="93" spans="1:17" x14ac:dyDescent="0.3">
      <c r="A93" s="33" t="s">
        <v>187</v>
      </c>
      <c r="B93" s="33">
        <v>0</v>
      </c>
      <c r="C93" s="33">
        <v>0</v>
      </c>
      <c r="D93" s="33">
        <v>15.625</v>
      </c>
      <c r="E93" s="33">
        <v>15.625</v>
      </c>
      <c r="F93" s="33">
        <v>32</v>
      </c>
      <c r="G93" s="33">
        <v>1000</v>
      </c>
      <c r="K93" s="33"/>
      <c r="L93" s="33"/>
      <c r="M93" s="33"/>
      <c r="N93" s="33"/>
      <c r="O93" s="33"/>
      <c r="P93" s="33"/>
      <c r="Q93" s="33"/>
    </row>
    <row r="94" spans="1:17" x14ac:dyDescent="0.3">
      <c r="A94" s="33" t="s">
        <v>440</v>
      </c>
      <c r="B94" s="33" t="e">
        <v>#NUM!</v>
      </c>
      <c r="C94" s="33" t="e">
        <v>#NUM!</v>
      </c>
      <c r="D94" s="33" t="e">
        <v>#NUM!</v>
      </c>
      <c r="E94" s="33">
        <v>0</v>
      </c>
      <c r="F94" s="33">
        <v>0</v>
      </c>
      <c r="G94" s="33">
        <v>0</v>
      </c>
      <c r="K94" s="33"/>
      <c r="L94" s="33"/>
      <c r="M94" s="33"/>
      <c r="N94" s="33"/>
      <c r="O94" s="33"/>
      <c r="P94" s="33"/>
      <c r="Q94" s="33"/>
    </row>
    <row r="95" spans="1:17" x14ac:dyDescent="0.3">
      <c r="A95" s="33" t="s">
        <v>660</v>
      </c>
      <c r="B95" s="33">
        <v>0</v>
      </c>
      <c r="C95" s="33">
        <v>0</v>
      </c>
      <c r="D95" s="33">
        <v>0</v>
      </c>
      <c r="E95" s="33" t="e">
        <v>#NUM!</v>
      </c>
      <c r="F95" s="33" t="e">
        <v>#NUM!</v>
      </c>
      <c r="G95" s="33">
        <v>0</v>
      </c>
      <c r="K95" s="33"/>
      <c r="L95" s="33"/>
      <c r="M95" s="33"/>
      <c r="N95" s="33"/>
      <c r="O95" s="33"/>
      <c r="P95" s="33"/>
      <c r="Q95" s="33"/>
    </row>
    <row r="96" spans="1:17" x14ac:dyDescent="0.3">
      <c r="A96" s="33" t="s">
        <v>706</v>
      </c>
      <c r="B96" s="33" t="e">
        <v>#NUM!</v>
      </c>
      <c r="C96" s="33">
        <v>0</v>
      </c>
      <c r="D96" s="33" t="e">
        <v>#NUM!</v>
      </c>
      <c r="E96" s="33">
        <v>0</v>
      </c>
      <c r="F96" s="33">
        <v>0</v>
      </c>
      <c r="G96" s="33">
        <v>0</v>
      </c>
      <c r="K96" s="33"/>
      <c r="L96" s="33"/>
      <c r="M96" s="33"/>
      <c r="N96" s="33"/>
      <c r="O96" s="33"/>
      <c r="P96" s="33"/>
      <c r="Q96" s="33"/>
    </row>
    <row r="97" spans="1:17" x14ac:dyDescent="0.3">
      <c r="A97" s="33" t="s">
        <v>613</v>
      </c>
      <c r="B97" s="33">
        <v>450</v>
      </c>
      <c r="C97" s="33">
        <v>166.221554959786</v>
      </c>
      <c r="D97" s="33">
        <v>1.9029490616622</v>
      </c>
      <c r="E97" s="33">
        <v>8.6863270777479897</v>
      </c>
      <c r="F97" s="33">
        <v>18.2</v>
      </c>
      <c r="G97" s="33">
        <v>990</v>
      </c>
      <c r="K97" s="33"/>
      <c r="L97" s="33"/>
      <c r="M97" s="33"/>
      <c r="N97" s="33"/>
      <c r="O97" s="33"/>
      <c r="P97" s="33"/>
      <c r="Q97" s="33"/>
    </row>
    <row r="98" spans="1:17" x14ac:dyDescent="0.3">
      <c r="A98" s="33" t="s">
        <v>677</v>
      </c>
      <c r="B98" s="33">
        <v>450</v>
      </c>
      <c r="C98" s="33">
        <v>166.221554959786</v>
      </c>
      <c r="D98" s="33">
        <v>1.9029490616622</v>
      </c>
      <c r="E98" s="33">
        <v>8.6863270777479897</v>
      </c>
      <c r="F98" s="33">
        <v>18.2</v>
      </c>
      <c r="G98" s="33">
        <v>990</v>
      </c>
      <c r="K98" s="33"/>
      <c r="L98" s="33"/>
      <c r="M98" s="33"/>
      <c r="N98" s="33"/>
      <c r="O98" s="33"/>
      <c r="P98" s="33"/>
      <c r="Q98" s="33"/>
    </row>
    <row r="99" spans="1:17" x14ac:dyDescent="0.3">
      <c r="A99" s="33" t="s">
        <v>690</v>
      </c>
      <c r="B99" s="33">
        <v>0</v>
      </c>
      <c r="C99" s="33">
        <v>0</v>
      </c>
      <c r="D99" s="33">
        <v>0</v>
      </c>
      <c r="E99" s="33" t="e">
        <v>#NUM!</v>
      </c>
      <c r="F99" s="33">
        <v>0</v>
      </c>
      <c r="G99" s="33">
        <v>0</v>
      </c>
      <c r="K99" s="33"/>
      <c r="L99" s="33"/>
      <c r="M99" s="33"/>
      <c r="N99" s="33"/>
      <c r="O99" s="33"/>
      <c r="P99" s="33"/>
      <c r="Q99" s="33"/>
    </row>
    <row r="100" spans="1:17" x14ac:dyDescent="0.3">
      <c r="A100" s="33" t="s">
        <v>691</v>
      </c>
      <c r="B100" s="33">
        <v>0</v>
      </c>
      <c r="C100" s="33">
        <v>0</v>
      </c>
      <c r="D100" s="33">
        <v>0</v>
      </c>
      <c r="E100" s="33" t="e">
        <v>#NUM!</v>
      </c>
      <c r="F100" s="33">
        <v>0</v>
      </c>
      <c r="G100" s="33">
        <v>0</v>
      </c>
      <c r="K100" s="33"/>
      <c r="L100" s="33"/>
      <c r="M100" s="33"/>
      <c r="N100" s="33"/>
      <c r="O100" s="33"/>
      <c r="P100" s="33"/>
      <c r="Q100" s="33"/>
    </row>
    <row r="101" spans="1:17" x14ac:dyDescent="0.3">
      <c r="A101" s="33" t="s">
        <v>614</v>
      </c>
      <c r="B101" s="33">
        <v>0</v>
      </c>
      <c r="C101" s="33">
        <v>0</v>
      </c>
      <c r="D101" s="33">
        <v>0</v>
      </c>
      <c r="E101" s="33">
        <v>0</v>
      </c>
      <c r="F101" s="33">
        <v>0</v>
      </c>
      <c r="G101" s="33">
        <v>0</v>
      </c>
    </row>
    <row r="102" spans="1:17" x14ac:dyDescent="0.3">
      <c r="A102" s="33" t="s">
        <v>678</v>
      </c>
      <c r="B102" s="33">
        <v>0</v>
      </c>
      <c r="C102" s="33">
        <v>0</v>
      </c>
      <c r="D102" s="33">
        <v>0</v>
      </c>
      <c r="E102" s="33">
        <v>0</v>
      </c>
      <c r="F102" s="33">
        <v>0</v>
      </c>
      <c r="G102" s="33">
        <v>0</v>
      </c>
    </row>
    <row r="103" spans="1:17" x14ac:dyDescent="0.3">
      <c r="A103" s="33" t="s">
        <v>696</v>
      </c>
      <c r="B103" s="33">
        <v>552.88744079487503</v>
      </c>
      <c r="C103" s="33">
        <v>19.097602783386598</v>
      </c>
      <c r="D103" s="33">
        <v>20.970233010592199</v>
      </c>
      <c r="E103" s="33">
        <v>18.9789197339847</v>
      </c>
      <c r="F103" s="33">
        <v>11.1217358801693</v>
      </c>
      <c r="G103" s="33">
        <v>300</v>
      </c>
    </row>
    <row r="104" spans="1:17" x14ac:dyDescent="0.3">
      <c r="A104" s="33" t="s">
        <v>552</v>
      </c>
      <c r="B104" s="33">
        <v>433.81455033773</v>
      </c>
      <c r="C104" s="33">
        <v>24.696478496940401</v>
      </c>
      <c r="D104" s="33">
        <v>8.0030539139536607</v>
      </c>
      <c r="E104" s="33">
        <v>28.0115819361632</v>
      </c>
      <c r="F104" s="33">
        <v>8.6645960914697309</v>
      </c>
      <c r="G104" s="33">
        <v>300</v>
      </c>
    </row>
    <row r="105" spans="1:17" x14ac:dyDescent="0.3">
      <c r="A105" s="33" t="s">
        <v>586</v>
      </c>
      <c r="B105" s="33">
        <v>428.92449551413398</v>
      </c>
      <c r="C105" s="33">
        <v>20.1374334285827</v>
      </c>
      <c r="D105" s="33">
        <v>6.8745086785157898</v>
      </c>
      <c r="E105" s="33">
        <v>23.2847384801935</v>
      </c>
      <c r="F105" s="33">
        <v>8.5710569740471598</v>
      </c>
      <c r="G105" s="33">
        <v>300</v>
      </c>
    </row>
    <row r="106" spans="1:17" x14ac:dyDescent="0.3">
      <c r="A106" s="33" t="s">
        <v>699</v>
      </c>
      <c r="B106" s="33">
        <v>459.13377552610899</v>
      </c>
      <c r="C106" s="33">
        <v>31.994876369495799</v>
      </c>
      <c r="D106" s="33">
        <v>21.380400901501002</v>
      </c>
      <c r="E106" s="33">
        <v>37.151017960284001</v>
      </c>
      <c r="F106" s="33">
        <v>14.0651441398578</v>
      </c>
      <c r="G106" s="33">
        <v>300</v>
      </c>
    </row>
    <row r="107" spans="1:17" x14ac:dyDescent="0.3">
      <c r="A107" s="33" t="s">
        <v>697</v>
      </c>
      <c r="B107" s="33">
        <v>327.879825535284</v>
      </c>
      <c r="C107" s="33">
        <v>18.623186832430999</v>
      </c>
      <c r="D107" s="33">
        <v>31.4733116789285</v>
      </c>
      <c r="E107" s="33">
        <v>10.5219227620255</v>
      </c>
      <c r="F107" s="33">
        <v>16.073857337083499</v>
      </c>
      <c r="G107" s="33">
        <v>300</v>
      </c>
    </row>
    <row r="108" spans="1:17" x14ac:dyDescent="0.3">
      <c r="A108" s="33" t="s">
        <v>695</v>
      </c>
      <c r="B108" s="33">
        <v>556.56002700054</v>
      </c>
      <c r="C108" s="33">
        <v>67.856741158453005</v>
      </c>
      <c r="D108" s="33">
        <v>21.0546111439836</v>
      </c>
      <c r="E108" s="33">
        <v>67.435041898367501</v>
      </c>
      <c r="F108" s="33">
        <v>11.120803580040301</v>
      </c>
      <c r="G108" s="33">
        <v>39</v>
      </c>
    </row>
    <row r="109" spans="1:17" x14ac:dyDescent="0.3">
      <c r="A109" s="33" t="s">
        <v>553</v>
      </c>
      <c r="B109" s="33">
        <v>434.03103081773901</v>
      </c>
      <c r="C109" s="33">
        <v>88.424154561612497</v>
      </c>
      <c r="D109" s="33">
        <v>8.0969499323588803</v>
      </c>
      <c r="E109" s="33">
        <v>100.293669437342</v>
      </c>
      <c r="F109" s="33">
        <v>8.5951357038092198</v>
      </c>
      <c r="G109" s="33">
        <v>39</v>
      </c>
    </row>
    <row r="110" spans="1:17" x14ac:dyDescent="0.3">
      <c r="A110" s="33" t="s">
        <v>587</v>
      </c>
      <c r="B110" s="33">
        <v>429.12401569495802</v>
      </c>
      <c r="C110" s="33">
        <v>73.087369042531904</v>
      </c>
      <c r="D110" s="33">
        <v>7.0503341633955499</v>
      </c>
      <c r="E110" s="33">
        <v>84.510286794801601</v>
      </c>
      <c r="F110" s="33">
        <v>8.4631584972275</v>
      </c>
      <c r="G110" s="33">
        <v>39</v>
      </c>
    </row>
    <row r="111" spans="1:17" x14ac:dyDescent="0.3">
      <c r="A111" s="33" t="s">
        <v>700</v>
      </c>
      <c r="B111" s="33">
        <v>461.94079638511602</v>
      </c>
      <c r="C111" s="33">
        <v>117.346493856772</v>
      </c>
      <c r="D111" s="33">
        <v>22.1582446008569</v>
      </c>
      <c r="E111" s="33">
        <v>136.257494809566</v>
      </c>
      <c r="F111" s="33">
        <v>14.2388882622115</v>
      </c>
      <c r="G111" s="33">
        <v>39</v>
      </c>
    </row>
    <row r="112" spans="1:17" x14ac:dyDescent="0.3">
      <c r="A112" s="33" t="s">
        <v>698</v>
      </c>
      <c r="B112" s="33">
        <v>325.44834646980303</v>
      </c>
      <c r="C112" s="33">
        <v>79.146361423971499</v>
      </c>
      <c r="D112" s="33">
        <v>9.0866074366076308</v>
      </c>
      <c r="E112" s="33">
        <v>44.716938582614901</v>
      </c>
      <c r="F112" s="33">
        <v>16.270963647454401</v>
      </c>
      <c r="G112" s="33">
        <v>39</v>
      </c>
    </row>
    <row r="113" spans="1:7" x14ac:dyDescent="0.3">
      <c r="A113" s="33" t="s">
        <v>259</v>
      </c>
      <c r="B113" s="33">
        <v>538.99084424017406</v>
      </c>
      <c r="C113" s="33">
        <v>96.1667867436541</v>
      </c>
      <c r="D113" s="33">
        <v>6.3169464214955102</v>
      </c>
      <c r="E113" s="33">
        <v>95.569153227480697</v>
      </c>
      <c r="F113" s="33">
        <v>15.725411785169801</v>
      </c>
      <c r="G113" s="33">
        <v>39</v>
      </c>
    </row>
    <row r="114" spans="1:7" x14ac:dyDescent="0.3">
      <c r="A114" s="33" t="s">
        <v>598</v>
      </c>
      <c r="B114" s="33">
        <v>366.52410954063998</v>
      </c>
      <c r="C114" s="33">
        <v>129.00751887181301</v>
      </c>
      <c r="D114" s="33">
        <v>16.663666002130402</v>
      </c>
      <c r="E114" s="33">
        <v>72.888016508857206</v>
      </c>
      <c r="F114" s="33">
        <v>20.862636294069102</v>
      </c>
      <c r="G114" s="33">
        <v>39</v>
      </c>
    </row>
    <row r="115" spans="1:7" x14ac:dyDescent="0.3">
      <c r="A115" s="33" t="s">
        <v>1147</v>
      </c>
      <c r="B115" s="33">
        <v>450</v>
      </c>
      <c r="C115" s="33">
        <v>14.24</v>
      </c>
      <c r="D115" s="33">
        <v>3</v>
      </c>
      <c r="E115" s="33">
        <v>4.5</v>
      </c>
      <c r="F115" s="33">
        <v>19.100000000000001</v>
      </c>
      <c r="G115" s="33">
        <v>880</v>
      </c>
    </row>
    <row r="116" spans="1:7" x14ac:dyDescent="0.3">
      <c r="A116" s="33" t="s">
        <v>1148</v>
      </c>
      <c r="B116" s="33">
        <v>450</v>
      </c>
      <c r="C116" s="33">
        <v>14.24</v>
      </c>
      <c r="D116" s="33">
        <v>3</v>
      </c>
      <c r="E116" s="33">
        <v>4.5</v>
      </c>
      <c r="F116" s="33">
        <v>19.100000000000001</v>
      </c>
      <c r="G116" s="33">
        <v>880</v>
      </c>
    </row>
    <row r="117" spans="1:7" x14ac:dyDescent="0.3">
      <c r="A117" s="33" t="s">
        <v>550</v>
      </c>
      <c r="B117" s="33">
        <v>519.53910972571703</v>
      </c>
      <c r="C117" s="33">
        <v>40.4644530655236</v>
      </c>
      <c r="D117" s="33">
        <v>12.1917063615769</v>
      </c>
      <c r="E117" s="33">
        <v>48.031007352028404</v>
      </c>
      <c r="F117" s="33">
        <v>18.605712319831198</v>
      </c>
      <c r="G117" s="33">
        <v>330</v>
      </c>
    </row>
    <row r="118" spans="1:7" x14ac:dyDescent="0.3">
      <c r="A118" s="33" t="s">
        <v>637</v>
      </c>
      <c r="B118" s="33">
        <v>489.67089559506701</v>
      </c>
      <c r="C118" s="33">
        <v>23.987407977535199</v>
      </c>
      <c r="D118" s="33">
        <v>8.7101507851783193</v>
      </c>
      <c r="E118" s="33">
        <v>49.790089093770902</v>
      </c>
      <c r="F118" s="33">
        <v>15.3750992079528</v>
      </c>
      <c r="G118" s="33">
        <v>330</v>
      </c>
    </row>
    <row r="119" spans="1:7" x14ac:dyDescent="0.3">
      <c r="A119" s="33" t="s">
        <v>612</v>
      </c>
      <c r="B119" s="33">
        <v>450</v>
      </c>
      <c r="C119" s="33">
        <v>0.47226579210038699</v>
      </c>
      <c r="D119" s="33">
        <v>8.3844289177242307E-2</v>
      </c>
      <c r="E119" s="33">
        <v>0.53614715528304702</v>
      </c>
      <c r="F119" s="33">
        <v>18.2</v>
      </c>
      <c r="G119" s="33">
        <v>990</v>
      </c>
    </row>
    <row r="120" spans="1:7" x14ac:dyDescent="0.3">
      <c r="A120" s="33" t="s">
        <v>676</v>
      </c>
      <c r="B120" s="33">
        <v>450</v>
      </c>
      <c r="C120" s="33">
        <v>0.47226579210038699</v>
      </c>
      <c r="D120" s="33">
        <v>8.3844289177242307E-2</v>
      </c>
      <c r="E120" s="33">
        <v>0.53614715528304702</v>
      </c>
      <c r="F120" s="33">
        <v>18.2</v>
      </c>
      <c r="G120" s="33">
        <v>990</v>
      </c>
    </row>
    <row r="121" spans="1:7" x14ac:dyDescent="0.3">
      <c r="A121" s="33" t="s">
        <v>311</v>
      </c>
      <c r="B121" s="33">
        <v>450</v>
      </c>
      <c r="C121" s="33">
        <v>6.5171805068514397</v>
      </c>
      <c r="D121" s="33">
        <v>0.90014256800446502</v>
      </c>
      <c r="E121" s="33">
        <v>16.3043607236127</v>
      </c>
      <c r="F121" s="33">
        <v>18.237659713728799</v>
      </c>
      <c r="G121" s="33">
        <v>850.05419244301197</v>
      </c>
    </row>
    <row r="122" spans="1:7" x14ac:dyDescent="0.3">
      <c r="A122" s="33" t="s">
        <v>655</v>
      </c>
      <c r="B122" s="33">
        <v>450</v>
      </c>
      <c r="C122" s="33">
        <v>5.28</v>
      </c>
      <c r="D122" s="33">
        <v>1</v>
      </c>
      <c r="E122" s="33">
        <v>20.2</v>
      </c>
      <c r="F122" s="33">
        <v>17.7</v>
      </c>
      <c r="G122" s="33">
        <v>950</v>
      </c>
    </row>
    <row r="123" spans="1:7" x14ac:dyDescent="0.3">
      <c r="A123" s="33" t="s">
        <v>656</v>
      </c>
      <c r="B123" s="33">
        <v>450</v>
      </c>
      <c r="C123" s="33">
        <v>5.28</v>
      </c>
      <c r="D123" s="33">
        <v>1</v>
      </c>
      <c r="E123" s="33">
        <v>20.2</v>
      </c>
      <c r="F123" s="33">
        <v>17.7</v>
      </c>
      <c r="G123" s="33">
        <v>950</v>
      </c>
    </row>
    <row r="124" spans="1:7" x14ac:dyDescent="0.3">
      <c r="A124" s="33" t="s">
        <v>626</v>
      </c>
      <c r="B124" s="33">
        <v>450</v>
      </c>
      <c r="C124" s="33">
        <v>6.8823380776112799</v>
      </c>
      <c r="D124" s="33">
        <v>1.0185604724774799</v>
      </c>
      <c r="E124" s="33">
        <v>14.9759990893356</v>
      </c>
      <c r="F124" s="33">
        <v>18.157906078321201</v>
      </c>
      <c r="G124" s="33">
        <v>850.96796238432705</v>
      </c>
    </row>
    <row r="125" spans="1:7" x14ac:dyDescent="0.3">
      <c r="A125" s="33" t="s">
        <v>1149</v>
      </c>
      <c r="B125" s="33">
        <v>450</v>
      </c>
      <c r="C125" s="33">
        <v>10.72</v>
      </c>
      <c r="D125" s="33">
        <v>1.1000000000000001</v>
      </c>
      <c r="E125" s="33">
        <v>15</v>
      </c>
      <c r="F125" s="33">
        <v>18</v>
      </c>
      <c r="G125" s="33">
        <v>850</v>
      </c>
    </row>
    <row r="126" spans="1:7" x14ac:dyDescent="0.3">
      <c r="A126" s="33" t="s">
        <v>1150</v>
      </c>
      <c r="B126" s="33">
        <v>450</v>
      </c>
      <c r="C126" s="33">
        <v>10.72</v>
      </c>
      <c r="D126" s="33">
        <v>1.1000000000000001</v>
      </c>
      <c r="E126" s="33">
        <v>15</v>
      </c>
      <c r="F126" s="33">
        <v>18</v>
      </c>
      <c r="G126" s="33">
        <v>850</v>
      </c>
    </row>
    <row r="127" spans="1:7" x14ac:dyDescent="0.3">
      <c r="A127" s="33" t="s">
        <v>450</v>
      </c>
      <c r="B127" s="33">
        <v>0</v>
      </c>
      <c r="C127" s="33" t="e">
        <v>#NUM!</v>
      </c>
      <c r="D127" s="33">
        <v>0</v>
      </c>
      <c r="E127" s="33" t="e">
        <v>#NUM!</v>
      </c>
      <c r="F127" s="33">
        <v>0</v>
      </c>
      <c r="G127" s="33">
        <v>0</v>
      </c>
    </row>
    <row r="128" spans="1:7" x14ac:dyDescent="0.3">
      <c r="A128" s="33" t="s">
        <v>451</v>
      </c>
      <c r="B128" s="33">
        <v>0</v>
      </c>
      <c r="C128" s="33">
        <v>0</v>
      </c>
      <c r="D128" s="33" t="e">
        <v>#NUM!</v>
      </c>
      <c r="E128" s="33" t="e">
        <v>#NUM!</v>
      </c>
      <c r="F128" s="33">
        <v>0</v>
      </c>
      <c r="G128" s="33">
        <v>0</v>
      </c>
    </row>
    <row r="129" spans="1:7" x14ac:dyDescent="0.3">
      <c r="A129" s="33" t="s">
        <v>446</v>
      </c>
      <c r="B129" s="33">
        <v>450</v>
      </c>
      <c r="C129" s="33">
        <v>0</v>
      </c>
      <c r="D129" s="33">
        <v>1E-3</v>
      </c>
      <c r="E129" s="33">
        <v>0.02</v>
      </c>
      <c r="F129" s="33">
        <v>17.399999999999999</v>
      </c>
      <c r="G129" s="33">
        <v>1000</v>
      </c>
    </row>
    <row r="130" spans="1:7" x14ac:dyDescent="0.3">
      <c r="A130" s="33" t="s">
        <v>447</v>
      </c>
      <c r="B130" s="33">
        <v>450</v>
      </c>
      <c r="C130" s="33">
        <v>0</v>
      </c>
      <c r="D130" s="33">
        <v>1E-3</v>
      </c>
      <c r="E130" s="33">
        <v>0.02</v>
      </c>
      <c r="F130" s="33">
        <v>17.399999999999999</v>
      </c>
      <c r="G130" s="33">
        <v>1000</v>
      </c>
    </row>
    <row r="131" spans="1:7" x14ac:dyDescent="0.3">
      <c r="A131" s="33" t="s">
        <v>579</v>
      </c>
      <c r="B131" s="33">
        <v>0</v>
      </c>
      <c r="C131" s="33">
        <v>0</v>
      </c>
      <c r="D131" s="33" t="e">
        <v>#NUM!</v>
      </c>
      <c r="E131" s="33" t="e">
        <v>#NUM!</v>
      </c>
      <c r="F131" s="33" t="e">
        <v>#NUM!</v>
      </c>
      <c r="G131" s="33">
        <v>0</v>
      </c>
    </row>
    <row r="132" spans="1:7" x14ac:dyDescent="0.3">
      <c r="A132" s="33" t="s">
        <v>1151</v>
      </c>
      <c r="B132" s="33">
        <v>0</v>
      </c>
      <c r="C132" s="33">
        <v>0</v>
      </c>
      <c r="D132" s="33" t="e">
        <v>#NUM!</v>
      </c>
      <c r="E132" s="33" t="e">
        <v>#NUM!</v>
      </c>
      <c r="F132" s="33">
        <v>0</v>
      </c>
      <c r="G132" s="33">
        <v>0</v>
      </c>
    </row>
    <row r="133" spans="1:7" x14ac:dyDescent="0.3">
      <c r="A133" s="33">
        <v>0</v>
      </c>
      <c r="B133" s="33">
        <v>0</v>
      </c>
      <c r="C133" s="33">
        <v>0</v>
      </c>
      <c r="D133" s="33">
        <v>0</v>
      </c>
      <c r="E133" s="33">
        <v>0</v>
      </c>
      <c r="F133" s="33">
        <v>0</v>
      </c>
      <c r="G133" s="33">
        <v>0</v>
      </c>
    </row>
    <row r="134" spans="1:7" x14ac:dyDescent="0.3">
      <c r="A134" s="33">
        <v>0</v>
      </c>
      <c r="B134" s="33">
        <v>0</v>
      </c>
      <c r="C134" s="33">
        <v>0</v>
      </c>
      <c r="D134" s="33">
        <v>0</v>
      </c>
      <c r="E134" s="33">
        <v>0</v>
      </c>
      <c r="F134" s="33">
        <v>0</v>
      </c>
      <c r="G134" s="33">
        <v>0</v>
      </c>
    </row>
    <row r="135" spans="1:7" x14ac:dyDescent="0.3">
      <c r="A135" s="33">
        <v>0</v>
      </c>
      <c r="B135" s="33">
        <v>0</v>
      </c>
      <c r="C135" s="33">
        <v>0</v>
      </c>
      <c r="D135" s="33">
        <v>0</v>
      </c>
      <c r="E135" s="33">
        <v>0</v>
      </c>
      <c r="F135" s="33">
        <v>0</v>
      </c>
      <c r="G135" s="33">
        <v>0</v>
      </c>
    </row>
    <row r="136" spans="1:7" x14ac:dyDescent="0.3">
      <c r="A136" s="33">
        <v>0</v>
      </c>
      <c r="B136" s="33">
        <v>0</v>
      </c>
      <c r="C136" s="33">
        <v>0</v>
      </c>
      <c r="D136" s="33">
        <v>0</v>
      </c>
      <c r="E136" s="33">
        <v>0</v>
      </c>
      <c r="F136" s="33">
        <v>0</v>
      </c>
      <c r="G136" s="33">
        <v>0</v>
      </c>
    </row>
    <row r="137" spans="1:7" x14ac:dyDescent="0.3">
      <c r="A137" s="33">
        <v>0</v>
      </c>
      <c r="B137" s="33">
        <v>0</v>
      </c>
      <c r="C137" s="33">
        <v>0</v>
      </c>
      <c r="D137" s="33">
        <v>0</v>
      </c>
      <c r="E137" s="33">
        <v>0</v>
      </c>
      <c r="F137" s="33">
        <v>0</v>
      </c>
      <c r="G137" s="33">
        <v>0</v>
      </c>
    </row>
    <row r="138" spans="1:7" x14ac:dyDescent="0.3">
      <c r="A138" s="33">
        <v>0</v>
      </c>
      <c r="B138" s="33">
        <v>0</v>
      </c>
      <c r="C138" s="33">
        <v>0</v>
      </c>
      <c r="D138" s="33">
        <v>0</v>
      </c>
      <c r="E138" s="33">
        <v>0</v>
      </c>
      <c r="F138" s="33">
        <v>0</v>
      </c>
      <c r="G138" s="33">
        <v>0</v>
      </c>
    </row>
    <row r="139" spans="1:7" x14ac:dyDescent="0.3">
      <c r="A139" s="33">
        <v>0</v>
      </c>
      <c r="B139" s="33">
        <v>0</v>
      </c>
      <c r="C139" s="33">
        <v>0</v>
      </c>
      <c r="D139" s="33">
        <v>0</v>
      </c>
      <c r="E139" s="33">
        <v>0</v>
      </c>
      <c r="F139" s="33">
        <v>0</v>
      </c>
      <c r="G139" s="33">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14999847407452621"/>
  </sheetPr>
  <dimension ref="A1:O79"/>
  <sheetViews>
    <sheetView workbookViewId="0">
      <selection activeCell="D18" sqref="D18"/>
    </sheetView>
  </sheetViews>
  <sheetFormatPr defaultRowHeight="14.4" x14ac:dyDescent="0.3"/>
  <cols>
    <col min="1" max="1" width="9.109375" style="4"/>
    <col min="2" max="2" width="30" bestFit="1" customWidth="1"/>
    <col min="3" max="3" width="30.21875" style="4" bestFit="1" customWidth="1"/>
    <col min="4" max="4" width="23.77734375" style="4" bestFit="1" customWidth="1"/>
    <col min="5" max="5" width="20.33203125" style="4" bestFit="1" customWidth="1"/>
    <col min="6" max="6" width="9.109375" style="4"/>
    <col min="7" max="7" width="15.6640625" style="4" customWidth="1"/>
    <col min="8" max="8" width="3.5546875" customWidth="1"/>
  </cols>
  <sheetData>
    <row r="1" spans="1:15" ht="32.4" x14ac:dyDescent="0.6">
      <c r="A1" s="5" t="s">
        <v>1232</v>
      </c>
    </row>
    <row r="3" spans="1:15" ht="15.6" customHeight="1" x14ac:dyDescent="0.3">
      <c r="A3" s="227" t="s">
        <v>0</v>
      </c>
      <c r="B3" s="228"/>
      <c r="C3" s="228"/>
      <c r="D3" s="228"/>
      <c r="E3" s="228"/>
      <c r="F3" s="246" t="s">
        <v>758</v>
      </c>
      <c r="G3" s="261" t="s">
        <v>46</v>
      </c>
      <c r="H3" s="259"/>
      <c r="I3" s="244" t="s">
        <v>778</v>
      </c>
      <c r="J3" s="244"/>
      <c r="K3" s="244"/>
      <c r="L3" s="244"/>
      <c r="M3" s="244"/>
      <c r="N3" s="244"/>
      <c r="O3" s="244"/>
    </row>
    <row r="4" spans="1:15" ht="15.6" x14ac:dyDescent="0.3">
      <c r="A4" s="1" t="s">
        <v>2</v>
      </c>
      <c r="B4" s="2" t="s">
        <v>710</v>
      </c>
      <c r="C4" s="1" t="s">
        <v>1229</v>
      </c>
      <c r="D4" s="3" t="s">
        <v>714</v>
      </c>
      <c r="E4" s="3" t="s">
        <v>715</v>
      </c>
      <c r="F4" s="246"/>
      <c r="G4" s="261"/>
      <c r="H4" s="238"/>
      <c r="I4" s="1" t="s">
        <v>7</v>
      </c>
      <c r="J4" s="1" t="s">
        <v>8</v>
      </c>
      <c r="K4" s="1" t="s">
        <v>9</v>
      </c>
      <c r="L4" s="1" t="s">
        <v>10</v>
      </c>
      <c r="M4" s="1" t="s">
        <v>11</v>
      </c>
      <c r="N4" s="1" t="s">
        <v>12</v>
      </c>
      <c r="O4" s="1" t="s">
        <v>13</v>
      </c>
    </row>
    <row r="5" spans="1:15" x14ac:dyDescent="0.3">
      <c r="A5" s="8">
        <v>1</v>
      </c>
      <c r="B5" s="9" t="s">
        <v>797</v>
      </c>
      <c r="C5" s="8" t="s">
        <v>798</v>
      </c>
      <c r="D5" s="8" t="s">
        <v>799</v>
      </c>
      <c r="E5" s="8" t="s">
        <v>800</v>
      </c>
      <c r="F5" s="8">
        <v>850</v>
      </c>
      <c r="G5" s="8" t="s">
        <v>33</v>
      </c>
      <c r="H5" s="260"/>
      <c r="I5" s="8">
        <v>0</v>
      </c>
      <c r="J5" s="8">
        <v>450</v>
      </c>
      <c r="K5" s="8">
        <v>16</v>
      </c>
      <c r="L5" s="8">
        <v>3.3</v>
      </c>
      <c r="M5" s="8">
        <v>4.8</v>
      </c>
      <c r="N5" s="8">
        <v>19.2</v>
      </c>
      <c r="O5" s="8">
        <v>100</v>
      </c>
    </row>
    <row r="6" spans="1:15" x14ac:dyDescent="0.3">
      <c r="A6" s="8">
        <v>2</v>
      </c>
      <c r="B6" s="9" t="s">
        <v>801</v>
      </c>
      <c r="C6" s="8" t="s">
        <v>802</v>
      </c>
      <c r="D6" s="8" t="s">
        <v>803</v>
      </c>
      <c r="E6" s="8" t="s">
        <v>804</v>
      </c>
      <c r="F6" s="8">
        <v>850</v>
      </c>
      <c r="G6" s="8" t="s">
        <v>33</v>
      </c>
      <c r="H6" s="260"/>
      <c r="I6" s="8">
        <v>0</v>
      </c>
      <c r="J6" s="8">
        <v>450</v>
      </c>
      <c r="K6" s="8">
        <v>8.16</v>
      </c>
      <c r="L6" s="8">
        <v>0.9</v>
      </c>
      <c r="M6" s="8">
        <v>20</v>
      </c>
      <c r="N6" s="8">
        <v>17.899999999999999</v>
      </c>
      <c r="O6" s="8">
        <v>51</v>
      </c>
    </row>
    <row r="7" spans="1:15" x14ac:dyDescent="0.3">
      <c r="A7" s="8">
        <v>3</v>
      </c>
      <c r="B7" s="9" t="s">
        <v>805</v>
      </c>
      <c r="C7" s="8" t="s">
        <v>806</v>
      </c>
      <c r="D7" s="8" t="s">
        <v>807</v>
      </c>
      <c r="E7" s="8" t="s">
        <v>807</v>
      </c>
      <c r="F7" s="8">
        <v>180</v>
      </c>
      <c r="G7" s="8" t="s">
        <v>7</v>
      </c>
      <c r="H7" s="260"/>
      <c r="I7" s="8">
        <v>0.8</v>
      </c>
      <c r="J7" s="8">
        <v>450</v>
      </c>
      <c r="K7" s="8">
        <v>25.139200000000002</v>
      </c>
      <c r="L7" s="8">
        <v>3.45</v>
      </c>
      <c r="M7" s="8">
        <v>26.21</v>
      </c>
      <c r="N7" s="8">
        <v>16.5</v>
      </c>
      <c r="O7" s="8">
        <v>157.12</v>
      </c>
    </row>
    <row r="8" spans="1:15" x14ac:dyDescent="0.3">
      <c r="A8" s="8">
        <v>4</v>
      </c>
      <c r="B8" s="9" t="s">
        <v>808</v>
      </c>
      <c r="C8" s="8" t="s">
        <v>798</v>
      </c>
      <c r="D8" s="8" t="s">
        <v>799</v>
      </c>
      <c r="E8" s="8" t="s">
        <v>800</v>
      </c>
      <c r="F8" s="8">
        <v>850</v>
      </c>
      <c r="G8" s="8" t="s">
        <v>33</v>
      </c>
      <c r="H8" s="260"/>
      <c r="I8" s="8">
        <v>0</v>
      </c>
      <c r="J8" s="8">
        <v>450</v>
      </c>
      <c r="K8" s="8">
        <v>16.96</v>
      </c>
      <c r="L8" s="8">
        <v>3.1</v>
      </c>
      <c r="M8" s="8">
        <v>4.9000000000000004</v>
      </c>
      <c r="N8" s="8">
        <v>19.3</v>
      </c>
      <c r="O8" s="8">
        <v>106</v>
      </c>
    </row>
    <row r="9" spans="1:15" x14ac:dyDescent="0.3">
      <c r="A9" s="8">
        <v>5</v>
      </c>
      <c r="B9" s="9" t="s">
        <v>809</v>
      </c>
      <c r="C9" s="8" t="s">
        <v>802</v>
      </c>
      <c r="D9" s="8" t="s">
        <v>803</v>
      </c>
      <c r="E9" s="8" t="s">
        <v>804</v>
      </c>
      <c r="F9" s="8">
        <v>850</v>
      </c>
      <c r="G9" s="8" t="s">
        <v>33</v>
      </c>
      <c r="H9" s="260"/>
      <c r="I9" s="8">
        <v>0</v>
      </c>
      <c r="J9" s="8">
        <v>450</v>
      </c>
      <c r="K9" s="8">
        <v>6.4</v>
      </c>
      <c r="L9" s="8">
        <v>0.8</v>
      </c>
      <c r="M9" s="8">
        <v>17</v>
      </c>
      <c r="N9" s="8">
        <v>18.2</v>
      </c>
      <c r="O9" s="8">
        <v>40</v>
      </c>
    </row>
    <row r="10" spans="1:15" x14ac:dyDescent="0.3">
      <c r="A10" s="8">
        <v>6</v>
      </c>
      <c r="B10" s="9" t="s">
        <v>810</v>
      </c>
      <c r="C10" s="8" t="s">
        <v>798</v>
      </c>
      <c r="D10" s="8" t="s">
        <v>799</v>
      </c>
      <c r="E10" s="8" t="s">
        <v>800</v>
      </c>
      <c r="F10" s="8">
        <v>850</v>
      </c>
      <c r="G10" s="8" t="s">
        <v>33</v>
      </c>
      <c r="H10" s="260"/>
      <c r="I10" s="8">
        <v>0</v>
      </c>
      <c r="J10" s="8">
        <v>450</v>
      </c>
      <c r="K10" s="8">
        <v>17.760000000000002</v>
      </c>
      <c r="L10" s="8">
        <v>3</v>
      </c>
      <c r="M10" s="8">
        <v>4.8</v>
      </c>
      <c r="N10" s="8">
        <v>19.3</v>
      </c>
      <c r="O10" s="8">
        <v>111</v>
      </c>
    </row>
    <row r="11" spans="1:15" x14ac:dyDescent="0.3">
      <c r="A11" s="8">
        <v>7</v>
      </c>
      <c r="B11" s="9" t="s">
        <v>811</v>
      </c>
      <c r="C11" s="8" t="s">
        <v>802</v>
      </c>
      <c r="D11" s="8" t="s">
        <v>803</v>
      </c>
      <c r="E11" s="8" t="s">
        <v>804</v>
      </c>
      <c r="F11" s="8">
        <v>850</v>
      </c>
      <c r="G11" s="8" t="s">
        <v>33</v>
      </c>
      <c r="H11" s="260"/>
      <c r="I11" s="8">
        <v>0</v>
      </c>
      <c r="J11" s="8">
        <v>450</v>
      </c>
      <c r="K11" s="8">
        <v>5.28</v>
      </c>
      <c r="L11" s="8">
        <v>0.9</v>
      </c>
      <c r="M11" s="8">
        <v>15</v>
      </c>
      <c r="N11" s="8">
        <v>18.5</v>
      </c>
      <c r="O11" s="8">
        <v>33</v>
      </c>
    </row>
    <row r="12" spans="1:15" x14ac:dyDescent="0.3">
      <c r="A12" s="8">
        <v>8</v>
      </c>
      <c r="B12" s="9" t="s">
        <v>812</v>
      </c>
      <c r="C12" s="8" t="s">
        <v>813</v>
      </c>
      <c r="D12" s="8" t="s">
        <v>803</v>
      </c>
      <c r="E12" s="8" t="s">
        <v>800</v>
      </c>
      <c r="F12" s="8">
        <v>914</v>
      </c>
      <c r="G12" s="8" t="s">
        <v>33</v>
      </c>
      <c r="H12" s="260"/>
      <c r="I12" s="8">
        <v>0</v>
      </c>
      <c r="J12" s="8">
        <v>450</v>
      </c>
      <c r="K12" s="8">
        <v>30.08</v>
      </c>
      <c r="L12" s="8">
        <v>7.6</v>
      </c>
      <c r="M12" s="8">
        <v>10</v>
      </c>
      <c r="N12" s="8">
        <v>27.6</v>
      </c>
      <c r="O12" s="8">
        <v>188</v>
      </c>
    </row>
    <row r="13" spans="1:15" x14ac:dyDescent="0.3">
      <c r="A13" s="8">
        <v>9</v>
      </c>
      <c r="B13" s="9" t="s">
        <v>814</v>
      </c>
      <c r="C13" s="8" t="s">
        <v>815</v>
      </c>
      <c r="D13" s="8" t="s">
        <v>803</v>
      </c>
      <c r="E13" s="8" t="s">
        <v>804</v>
      </c>
      <c r="F13" s="8">
        <v>950</v>
      </c>
      <c r="G13" s="8" t="s">
        <v>33</v>
      </c>
      <c r="H13" s="260"/>
      <c r="I13" s="8">
        <v>0</v>
      </c>
      <c r="J13" s="8">
        <v>450</v>
      </c>
      <c r="K13" s="8">
        <v>5.28</v>
      </c>
      <c r="L13" s="8">
        <v>1</v>
      </c>
      <c r="M13" s="8">
        <v>20.2</v>
      </c>
      <c r="N13" s="8">
        <v>17.7</v>
      </c>
      <c r="O13" s="8">
        <v>33</v>
      </c>
    </row>
    <row r="14" spans="1:15" x14ac:dyDescent="0.3">
      <c r="A14" s="8">
        <v>10</v>
      </c>
      <c r="B14" s="9" t="s">
        <v>816</v>
      </c>
      <c r="C14" s="8" t="s">
        <v>798</v>
      </c>
      <c r="D14" s="8" t="s">
        <v>799</v>
      </c>
      <c r="E14" s="8" t="s">
        <v>800</v>
      </c>
      <c r="F14" s="8">
        <v>850</v>
      </c>
      <c r="G14" s="8" t="s">
        <v>33</v>
      </c>
      <c r="H14" s="260"/>
      <c r="I14" s="8">
        <v>0</v>
      </c>
      <c r="J14" s="8">
        <v>450</v>
      </c>
      <c r="K14" s="8">
        <v>14.24</v>
      </c>
      <c r="L14" s="8">
        <v>3</v>
      </c>
      <c r="M14" s="8">
        <v>4.5</v>
      </c>
      <c r="N14" s="8">
        <v>19.100000000000001</v>
      </c>
      <c r="O14" s="8">
        <v>89</v>
      </c>
    </row>
    <row r="15" spans="1:15" x14ac:dyDescent="0.3">
      <c r="A15" s="8">
        <v>11</v>
      </c>
      <c r="B15" s="9" t="s">
        <v>817</v>
      </c>
      <c r="C15" s="8" t="s">
        <v>802</v>
      </c>
      <c r="D15" s="8" t="s">
        <v>803</v>
      </c>
      <c r="E15" s="8" t="s">
        <v>804</v>
      </c>
      <c r="F15" s="8">
        <v>850</v>
      </c>
      <c r="G15" s="8" t="s">
        <v>33</v>
      </c>
      <c r="H15" s="260"/>
      <c r="I15" s="8">
        <v>0</v>
      </c>
      <c r="J15" s="8">
        <v>450</v>
      </c>
      <c r="K15" s="8">
        <v>6.08</v>
      </c>
      <c r="L15" s="8">
        <v>0.8</v>
      </c>
      <c r="M15" s="8">
        <v>7.6</v>
      </c>
      <c r="N15" s="8">
        <v>18.399999999999999</v>
      </c>
      <c r="O15" s="8">
        <v>38</v>
      </c>
    </row>
    <row r="16" spans="1:15" x14ac:dyDescent="0.3">
      <c r="A16" s="8">
        <v>12</v>
      </c>
      <c r="B16" s="9" t="s">
        <v>818</v>
      </c>
      <c r="C16" s="8" t="s">
        <v>798</v>
      </c>
      <c r="D16" s="8" t="s">
        <v>799</v>
      </c>
      <c r="E16" s="8" t="s">
        <v>800</v>
      </c>
      <c r="F16" s="8">
        <v>850</v>
      </c>
      <c r="G16" s="8" t="s">
        <v>33</v>
      </c>
      <c r="H16" s="260"/>
      <c r="I16" s="8">
        <v>0</v>
      </c>
      <c r="J16" s="8">
        <v>450</v>
      </c>
      <c r="K16" s="8">
        <v>17.12</v>
      </c>
      <c r="L16" s="8">
        <v>3.4</v>
      </c>
      <c r="M16" s="8">
        <v>4.5</v>
      </c>
      <c r="N16" s="8">
        <v>19.7</v>
      </c>
      <c r="O16" s="8">
        <v>107</v>
      </c>
    </row>
    <row r="17" spans="1:15" x14ac:dyDescent="0.3">
      <c r="A17" s="8">
        <v>13</v>
      </c>
      <c r="B17" s="9" t="s">
        <v>819</v>
      </c>
      <c r="C17" s="8" t="s">
        <v>802</v>
      </c>
      <c r="D17" s="8" t="s">
        <v>803</v>
      </c>
      <c r="E17" s="8" t="s">
        <v>804</v>
      </c>
      <c r="F17" s="8">
        <v>850</v>
      </c>
      <c r="G17" s="8" t="s">
        <v>33</v>
      </c>
      <c r="H17" s="260"/>
      <c r="I17" s="8">
        <v>0</v>
      </c>
      <c r="J17" s="8">
        <v>450</v>
      </c>
      <c r="K17" s="8">
        <v>5.92</v>
      </c>
      <c r="L17" s="8">
        <v>1.4</v>
      </c>
      <c r="M17" s="8">
        <v>21</v>
      </c>
      <c r="N17" s="8">
        <v>18</v>
      </c>
      <c r="O17" s="8">
        <v>37</v>
      </c>
    </row>
    <row r="18" spans="1:15" x14ac:dyDescent="0.3">
      <c r="A18" s="8">
        <v>14</v>
      </c>
      <c r="B18" s="9" t="s">
        <v>820</v>
      </c>
      <c r="C18" s="8" t="s">
        <v>821</v>
      </c>
      <c r="D18" s="8" t="s">
        <v>807</v>
      </c>
      <c r="E18" s="8" t="s">
        <v>807</v>
      </c>
      <c r="F18" s="8">
        <v>318</v>
      </c>
      <c r="G18" s="8" t="s">
        <v>7</v>
      </c>
      <c r="H18" s="260"/>
      <c r="I18" s="8">
        <v>0.85</v>
      </c>
      <c r="J18" s="8">
        <v>450</v>
      </c>
      <c r="K18" s="8">
        <v>11.68</v>
      </c>
      <c r="L18" s="8">
        <v>2.2000000000000002</v>
      </c>
      <c r="M18" s="8">
        <v>11.3</v>
      </c>
      <c r="N18" s="8">
        <v>17.7</v>
      </c>
      <c r="O18" s="8">
        <v>73</v>
      </c>
    </row>
    <row r="19" spans="1:15" x14ac:dyDescent="0.3">
      <c r="A19" s="8">
        <v>15</v>
      </c>
      <c r="B19" s="9" t="s">
        <v>822</v>
      </c>
      <c r="C19" s="8" t="s">
        <v>823</v>
      </c>
      <c r="D19" s="8" t="s">
        <v>824</v>
      </c>
      <c r="E19" s="8" t="s">
        <v>603</v>
      </c>
      <c r="F19" s="8">
        <v>240</v>
      </c>
      <c r="G19" s="8" t="s">
        <v>33</v>
      </c>
      <c r="H19" s="260"/>
      <c r="I19" s="8">
        <v>0</v>
      </c>
      <c r="J19" s="8">
        <v>450</v>
      </c>
      <c r="K19" s="8">
        <v>14.72</v>
      </c>
      <c r="L19" s="8">
        <v>2.1</v>
      </c>
      <c r="M19" s="8">
        <v>20</v>
      </c>
      <c r="N19" s="8">
        <v>18.2</v>
      </c>
      <c r="O19" s="8">
        <v>92</v>
      </c>
    </row>
    <row r="20" spans="1:15" x14ac:dyDescent="0.3">
      <c r="A20" s="8">
        <v>16</v>
      </c>
      <c r="B20" s="9" t="s">
        <v>825</v>
      </c>
      <c r="C20" s="8" t="s">
        <v>806</v>
      </c>
      <c r="D20" s="8" t="s">
        <v>807</v>
      </c>
      <c r="E20" s="8" t="s">
        <v>807</v>
      </c>
      <c r="F20" s="8">
        <v>180</v>
      </c>
      <c r="G20" s="8" t="s">
        <v>7</v>
      </c>
      <c r="H20" s="260"/>
      <c r="I20" s="8">
        <v>0.8</v>
      </c>
      <c r="J20" s="8">
        <v>450</v>
      </c>
      <c r="K20" s="8">
        <v>25.139200000000002</v>
      </c>
      <c r="L20" s="8">
        <v>3.45</v>
      </c>
      <c r="M20" s="8">
        <v>26.21</v>
      </c>
      <c r="N20" s="8">
        <v>16.5</v>
      </c>
      <c r="O20" s="8">
        <v>157.12</v>
      </c>
    </row>
    <row r="21" spans="1:15" x14ac:dyDescent="0.3">
      <c r="A21" s="8">
        <v>17</v>
      </c>
      <c r="B21" s="9" t="s">
        <v>826</v>
      </c>
      <c r="C21" s="8" t="s">
        <v>827</v>
      </c>
      <c r="D21" s="8" t="s">
        <v>803</v>
      </c>
      <c r="E21" s="8" t="s">
        <v>828</v>
      </c>
      <c r="F21" s="8">
        <v>850</v>
      </c>
      <c r="G21" s="8" t="s">
        <v>33</v>
      </c>
      <c r="H21" s="260"/>
      <c r="I21" s="8">
        <v>0</v>
      </c>
      <c r="J21" s="8">
        <v>450</v>
      </c>
      <c r="K21" s="8">
        <v>38.24</v>
      </c>
      <c r="L21" s="8">
        <v>4.5999999999999996</v>
      </c>
      <c r="M21" s="8">
        <v>9.9</v>
      </c>
      <c r="N21" s="8">
        <v>19.600000000000001</v>
      </c>
      <c r="O21" s="8">
        <v>239</v>
      </c>
    </row>
    <row r="22" spans="1:15" x14ac:dyDescent="0.3">
      <c r="A22" s="8">
        <v>18</v>
      </c>
      <c r="B22" s="9" t="s">
        <v>829</v>
      </c>
      <c r="C22" s="8" t="s">
        <v>802</v>
      </c>
      <c r="D22" s="8" t="s">
        <v>803</v>
      </c>
      <c r="E22" s="8" t="s">
        <v>804</v>
      </c>
      <c r="F22" s="8">
        <v>870</v>
      </c>
      <c r="G22" s="8" t="s">
        <v>33</v>
      </c>
      <c r="H22" s="260"/>
      <c r="I22" s="8">
        <v>0</v>
      </c>
      <c r="J22" s="8">
        <v>450</v>
      </c>
      <c r="K22" s="8">
        <v>10.88</v>
      </c>
      <c r="L22" s="8">
        <v>2</v>
      </c>
      <c r="M22" s="8">
        <v>7.5</v>
      </c>
      <c r="N22" s="8">
        <v>18.2</v>
      </c>
      <c r="O22" s="8">
        <v>68</v>
      </c>
    </row>
    <row r="23" spans="1:15" x14ac:dyDescent="0.3">
      <c r="A23" s="8">
        <v>19</v>
      </c>
      <c r="B23" s="9" t="s">
        <v>830</v>
      </c>
      <c r="C23" s="8" t="s">
        <v>831</v>
      </c>
      <c r="D23" s="8" t="s">
        <v>824</v>
      </c>
      <c r="E23" s="8" t="s">
        <v>603</v>
      </c>
      <c r="F23" s="8">
        <v>220</v>
      </c>
      <c r="G23" s="8" t="s">
        <v>33</v>
      </c>
      <c r="H23" s="260"/>
      <c r="I23" s="8">
        <v>0</v>
      </c>
      <c r="J23" s="8">
        <v>450</v>
      </c>
      <c r="K23" s="8">
        <v>9.44</v>
      </c>
      <c r="L23" s="8">
        <v>1.7</v>
      </c>
      <c r="M23" s="8">
        <v>21</v>
      </c>
      <c r="N23" s="8">
        <v>17.399999999999999</v>
      </c>
      <c r="O23" s="8">
        <v>59</v>
      </c>
    </row>
    <row r="24" spans="1:15" x14ac:dyDescent="0.3">
      <c r="A24" s="8">
        <v>20</v>
      </c>
      <c r="B24" s="9" t="s">
        <v>832</v>
      </c>
      <c r="C24" s="8" t="s">
        <v>833</v>
      </c>
      <c r="D24" s="8" t="s">
        <v>834</v>
      </c>
      <c r="E24" s="8" t="s">
        <v>835</v>
      </c>
      <c r="F24" s="8">
        <v>120</v>
      </c>
      <c r="G24" s="8" t="s">
        <v>33</v>
      </c>
      <c r="H24" s="260"/>
      <c r="I24" s="8">
        <v>0</v>
      </c>
      <c r="J24" s="8">
        <v>450</v>
      </c>
      <c r="K24" s="8">
        <v>26.24</v>
      </c>
      <c r="L24" s="8">
        <v>2.7</v>
      </c>
      <c r="M24" s="8">
        <v>30</v>
      </c>
      <c r="N24" s="8">
        <v>16.7</v>
      </c>
      <c r="O24" s="8">
        <v>164</v>
      </c>
    </row>
    <row r="25" spans="1:15" x14ac:dyDescent="0.3">
      <c r="A25" s="8">
        <v>21</v>
      </c>
      <c r="B25" s="9" t="s">
        <v>836</v>
      </c>
      <c r="C25" s="8" t="s">
        <v>837</v>
      </c>
      <c r="D25" s="8" t="s">
        <v>803</v>
      </c>
      <c r="E25" s="8" t="s">
        <v>603</v>
      </c>
      <c r="F25" s="8">
        <v>880</v>
      </c>
      <c r="G25" s="8" t="s">
        <v>33</v>
      </c>
      <c r="H25" s="260"/>
      <c r="I25" s="8">
        <v>0</v>
      </c>
      <c r="J25" s="8">
        <v>450</v>
      </c>
      <c r="K25" s="8">
        <v>14.24</v>
      </c>
      <c r="L25" s="8">
        <v>3</v>
      </c>
      <c r="M25" s="8">
        <v>4.5</v>
      </c>
      <c r="N25" s="8">
        <v>19.100000000000001</v>
      </c>
      <c r="O25" s="8">
        <v>89</v>
      </c>
    </row>
    <row r="26" spans="1:15" x14ac:dyDescent="0.3">
      <c r="A26" s="8">
        <v>22</v>
      </c>
      <c r="B26" s="9" t="s">
        <v>838</v>
      </c>
      <c r="C26" s="8" t="s">
        <v>839</v>
      </c>
      <c r="D26" s="8" t="s">
        <v>803</v>
      </c>
      <c r="E26" s="8" t="s">
        <v>804</v>
      </c>
      <c r="F26" s="8">
        <v>850</v>
      </c>
      <c r="G26" s="8" t="s">
        <v>33</v>
      </c>
      <c r="H26" s="260"/>
      <c r="I26" s="8">
        <v>0</v>
      </c>
      <c r="J26" s="8">
        <v>450</v>
      </c>
      <c r="K26" s="8">
        <v>10.72</v>
      </c>
      <c r="L26" s="8">
        <v>1.1000000000000001</v>
      </c>
      <c r="M26" s="8">
        <v>15</v>
      </c>
      <c r="N26" s="8">
        <v>18</v>
      </c>
      <c r="O26" s="8">
        <v>67</v>
      </c>
    </row>
    <row r="27" spans="1:15" x14ac:dyDescent="0.3">
      <c r="A27" s="8">
        <v>23</v>
      </c>
      <c r="B27" s="9" t="s">
        <v>840</v>
      </c>
      <c r="C27" s="8" t="s">
        <v>841</v>
      </c>
      <c r="D27" s="8" t="s">
        <v>824</v>
      </c>
      <c r="E27" s="8" t="s">
        <v>603</v>
      </c>
      <c r="F27" s="8">
        <v>240</v>
      </c>
      <c r="G27" s="8" t="s">
        <v>33</v>
      </c>
      <c r="H27" s="260"/>
      <c r="I27" s="8">
        <v>0</v>
      </c>
      <c r="J27" s="8">
        <v>450</v>
      </c>
      <c r="K27" s="8">
        <v>14.72</v>
      </c>
      <c r="L27" s="8">
        <v>2.1</v>
      </c>
      <c r="M27" s="8">
        <v>20</v>
      </c>
      <c r="N27" s="8">
        <v>18.2</v>
      </c>
      <c r="O27" s="8">
        <v>92</v>
      </c>
    </row>
    <row r="28" spans="1:15" x14ac:dyDescent="0.3">
      <c r="A28" s="8">
        <v>24</v>
      </c>
      <c r="B28" s="9" t="s">
        <v>842</v>
      </c>
      <c r="C28" s="8" t="s">
        <v>806</v>
      </c>
      <c r="D28" s="8" t="s">
        <v>807</v>
      </c>
      <c r="E28" s="8" t="s">
        <v>807</v>
      </c>
      <c r="F28" s="8">
        <v>180</v>
      </c>
      <c r="G28" s="8" t="s">
        <v>7</v>
      </c>
      <c r="H28" s="260"/>
      <c r="I28" s="8">
        <v>0.8</v>
      </c>
      <c r="J28" s="8">
        <v>450</v>
      </c>
      <c r="K28" s="8">
        <v>24.96</v>
      </c>
      <c r="L28" s="8">
        <v>3.7</v>
      </c>
      <c r="M28" s="8">
        <v>30</v>
      </c>
      <c r="N28" s="8">
        <v>17.8</v>
      </c>
      <c r="O28" s="8">
        <v>156</v>
      </c>
    </row>
    <row r="29" spans="1:15" x14ac:dyDescent="0.3">
      <c r="A29" s="8">
        <v>25</v>
      </c>
      <c r="B29" s="9" t="s">
        <v>843</v>
      </c>
      <c r="C29" s="8" t="s">
        <v>844</v>
      </c>
      <c r="D29" s="8" t="s">
        <v>807</v>
      </c>
      <c r="E29" s="8" t="s">
        <v>807</v>
      </c>
      <c r="F29" s="8">
        <v>337</v>
      </c>
      <c r="G29" s="8" t="s">
        <v>7</v>
      </c>
      <c r="H29" s="260"/>
      <c r="I29" s="8">
        <v>0.75</v>
      </c>
      <c r="J29" s="8">
        <v>450</v>
      </c>
      <c r="K29" s="8">
        <v>20.96</v>
      </c>
      <c r="L29" s="8">
        <v>3.1</v>
      </c>
      <c r="M29" s="8">
        <v>18.7</v>
      </c>
      <c r="N29" s="8">
        <v>18.399999999999999</v>
      </c>
      <c r="O29" s="8">
        <v>131</v>
      </c>
    </row>
    <row r="30" spans="1:15" x14ac:dyDescent="0.3">
      <c r="A30" s="8">
        <v>26</v>
      </c>
      <c r="B30" s="9" t="s">
        <v>845</v>
      </c>
      <c r="C30" s="8" t="s">
        <v>806</v>
      </c>
      <c r="D30" s="8" t="s">
        <v>807</v>
      </c>
      <c r="E30" s="8" t="s">
        <v>807</v>
      </c>
      <c r="F30" s="8">
        <v>180</v>
      </c>
      <c r="G30" s="8" t="s">
        <v>7</v>
      </c>
      <c r="H30" s="260"/>
      <c r="I30" s="8">
        <v>0.8</v>
      </c>
      <c r="J30" s="8">
        <v>450</v>
      </c>
      <c r="K30" s="8">
        <v>25.139200000000002</v>
      </c>
      <c r="L30" s="8">
        <v>3.45</v>
      </c>
      <c r="M30" s="8">
        <v>26.21</v>
      </c>
      <c r="N30" s="8">
        <v>16.5</v>
      </c>
      <c r="O30" s="8">
        <v>157.12</v>
      </c>
    </row>
    <row r="31" spans="1:15" x14ac:dyDescent="0.3">
      <c r="A31" s="8">
        <v>27</v>
      </c>
      <c r="B31" s="9" t="s">
        <v>846</v>
      </c>
      <c r="C31" s="8" t="s">
        <v>806</v>
      </c>
      <c r="D31" s="8" t="s">
        <v>807</v>
      </c>
      <c r="E31" s="8" t="s">
        <v>807</v>
      </c>
      <c r="F31" s="8">
        <v>180</v>
      </c>
      <c r="G31" s="8" t="s">
        <v>7</v>
      </c>
      <c r="H31" s="260"/>
      <c r="I31" s="8">
        <v>0.8</v>
      </c>
      <c r="J31" s="8">
        <v>450</v>
      </c>
      <c r="K31" s="8">
        <v>25.139200000000002</v>
      </c>
      <c r="L31" s="8">
        <v>3.45</v>
      </c>
      <c r="M31" s="8">
        <v>26.21</v>
      </c>
      <c r="N31" s="8">
        <v>16.5</v>
      </c>
      <c r="O31" s="8">
        <v>157.12</v>
      </c>
    </row>
    <row r="32" spans="1:15" x14ac:dyDescent="0.3">
      <c r="A32" s="8">
        <v>28</v>
      </c>
      <c r="B32" s="9" t="s">
        <v>847</v>
      </c>
      <c r="C32" s="8" t="s">
        <v>806</v>
      </c>
      <c r="D32" s="8" t="s">
        <v>807</v>
      </c>
      <c r="E32" s="8" t="s">
        <v>807</v>
      </c>
      <c r="F32" s="8">
        <v>184</v>
      </c>
      <c r="G32" s="8" t="s">
        <v>7</v>
      </c>
      <c r="H32" s="260"/>
      <c r="I32" s="8">
        <v>0.83</v>
      </c>
      <c r="J32" s="8">
        <v>450</v>
      </c>
      <c r="K32" s="8">
        <v>29.12</v>
      </c>
      <c r="L32" s="8">
        <v>3.9</v>
      </c>
      <c r="M32" s="8">
        <v>30.1</v>
      </c>
      <c r="N32" s="8">
        <v>16.5</v>
      </c>
      <c r="O32" s="8">
        <v>182</v>
      </c>
    </row>
    <row r="33" spans="1:15" x14ac:dyDescent="0.3">
      <c r="A33" s="8">
        <v>29</v>
      </c>
      <c r="B33" s="9" t="s">
        <v>848</v>
      </c>
      <c r="C33" s="8" t="s">
        <v>849</v>
      </c>
      <c r="D33" s="8" t="s">
        <v>807</v>
      </c>
      <c r="E33" s="8" t="s">
        <v>807</v>
      </c>
      <c r="F33" s="8">
        <v>210</v>
      </c>
      <c r="G33" s="8" t="s">
        <v>7</v>
      </c>
      <c r="H33" s="260"/>
      <c r="I33" s="8">
        <v>0.83299999999999996</v>
      </c>
      <c r="J33" s="8">
        <v>450</v>
      </c>
      <c r="K33" s="8">
        <v>29.44</v>
      </c>
      <c r="L33" s="8">
        <v>2.8</v>
      </c>
      <c r="M33" s="8">
        <v>28</v>
      </c>
      <c r="N33" s="8">
        <v>18.399999999999999</v>
      </c>
      <c r="O33" s="8">
        <v>184</v>
      </c>
    </row>
    <row r="34" spans="1:15" x14ac:dyDescent="0.3">
      <c r="A34" s="8">
        <v>30</v>
      </c>
      <c r="B34" s="9" t="s">
        <v>850</v>
      </c>
      <c r="C34" s="8" t="s">
        <v>806</v>
      </c>
      <c r="D34" s="8" t="s">
        <v>807</v>
      </c>
      <c r="E34" s="8" t="s">
        <v>807</v>
      </c>
      <c r="F34" s="8">
        <v>180</v>
      </c>
      <c r="G34" s="8" t="s">
        <v>7</v>
      </c>
      <c r="H34" s="260"/>
      <c r="I34" s="8">
        <v>0.8</v>
      </c>
      <c r="J34" s="8">
        <v>450</v>
      </c>
      <c r="K34" s="8">
        <v>32</v>
      </c>
      <c r="L34" s="8">
        <v>4</v>
      </c>
      <c r="M34" s="8">
        <v>30</v>
      </c>
      <c r="N34" s="8">
        <v>16.5</v>
      </c>
      <c r="O34" s="8">
        <v>200</v>
      </c>
    </row>
    <row r="35" spans="1:15" x14ac:dyDescent="0.3">
      <c r="A35" s="8">
        <v>31</v>
      </c>
      <c r="B35" s="9" t="s">
        <v>851</v>
      </c>
      <c r="C35" s="8" t="s">
        <v>852</v>
      </c>
      <c r="D35" s="8" t="s">
        <v>853</v>
      </c>
      <c r="E35" s="8" t="s">
        <v>854</v>
      </c>
      <c r="F35" s="8">
        <v>180</v>
      </c>
      <c r="G35" s="8" t="s">
        <v>7</v>
      </c>
      <c r="H35" s="260"/>
      <c r="I35" s="8">
        <v>0.8</v>
      </c>
      <c r="J35" s="8">
        <v>450</v>
      </c>
      <c r="K35" s="8">
        <v>25.139200000000002</v>
      </c>
      <c r="L35" s="8">
        <v>3.45</v>
      </c>
      <c r="M35" s="8">
        <v>26.21</v>
      </c>
      <c r="N35" s="8">
        <v>16.5</v>
      </c>
      <c r="O35" s="8">
        <v>157.12</v>
      </c>
    </row>
    <row r="36" spans="1:15" x14ac:dyDescent="0.3">
      <c r="A36" s="8">
        <v>32</v>
      </c>
      <c r="B36" s="9" t="s">
        <v>855</v>
      </c>
      <c r="C36" s="8" t="s">
        <v>856</v>
      </c>
      <c r="D36" s="8" t="s">
        <v>857</v>
      </c>
      <c r="E36" s="8" t="s">
        <v>835</v>
      </c>
      <c r="F36" s="8">
        <v>184</v>
      </c>
      <c r="G36" s="8" t="s">
        <v>33</v>
      </c>
      <c r="H36" s="260"/>
      <c r="I36" s="8">
        <v>0</v>
      </c>
      <c r="J36" s="8">
        <v>450</v>
      </c>
      <c r="K36" s="8">
        <v>29.12</v>
      </c>
      <c r="L36" s="8">
        <v>3.9</v>
      </c>
      <c r="M36" s="8">
        <v>30.1</v>
      </c>
      <c r="N36" s="8">
        <v>16.5</v>
      </c>
      <c r="O36" s="8">
        <v>182</v>
      </c>
    </row>
    <row r="37" spans="1:15" x14ac:dyDescent="0.3">
      <c r="A37" s="8">
        <v>33</v>
      </c>
      <c r="B37" s="9" t="s">
        <v>858</v>
      </c>
      <c r="C37" s="8" t="s">
        <v>827</v>
      </c>
      <c r="D37" s="8" t="s">
        <v>803</v>
      </c>
      <c r="E37" s="8" t="s">
        <v>828</v>
      </c>
      <c r="F37" s="8">
        <v>850</v>
      </c>
      <c r="G37" s="8" t="s">
        <v>33</v>
      </c>
      <c r="H37" s="260"/>
      <c r="I37" s="8">
        <v>0</v>
      </c>
      <c r="J37" s="8">
        <v>450</v>
      </c>
      <c r="K37" s="8">
        <v>45.92</v>
      </c>
      <c r="L37" s="8">
        <v>6.1</v>
      </c>
      <c r="M37" s="8">
        <v>13.6</v>
      </c>
      <c r="N37" s="8">
        <v>19.8</v>
      </c>
      <c r="O37" s="8">
        <v>287</v>
      </c>
    </row>
    <row r="38" spans="1:15" x14ac:dyDescent="0.3">
      <c r="A38" s="8">
        <v>34</v>
      </c>
      <c r="B38" s="9" t="s">
        <v>859</v>
      </c>
      <c r="C38" s="8" t="s">
        <v>856</v>
      </c>
      <c r="D38" s="8" t="s">
        <v>857</v>
      </c>
      <c r="E38" s="8" t="s">
        <v>835</v>
      </c>
      <c r="F38" s="8">
        <v>180</v>
      </c>
      <c r="G38" s="8" t="s">
        <v>33</v>
      </c>
      <c r="H38" s="260"/>
      <c r="I38" s="8">
        <v>0</v>
      </c>
      <c r="J38" s="8">
        <v>450</v>
      </c>
      <c r="K38" s="8">
        <v>25.139200000000002</v>
      </c>
      <c r="L38" s="8">
        <v>3.45</v>
      </c>
      <c r="M38" s="8">
        <v>26.21</v>
      </c>
      <c r="N38" s="8">
        <v>16.5</v>
      </c>
      <c r="O38" s="8">
        <v>157.12</v>
      </c>
    </row>
    <row r="39" spans="1:15" x14ac:dyDescent="0.3">
      <c r="A39" s="8">
        <v>35</v>
      </c>
      <c r="B39" s="9" t="s">
        <v>860</v>
      </c>
      <c r="C39" s="8" t="s">
        <v>861</v>
      </c>
      <c r="D39" s="8" t="s">
        <v>834</v>
      </c>
      <c r="E39" s="8" t="s">
        <v>835</v>
      </c>
      <c r="F39" s="8">
        <v>180</v>
      </c>
      <c r="G39" s="8" t="s">
        <v>7</v>
      </c>
      <c r="H39" s="260"/>
      <c r="I39" s="8">
        <v>0.8</v>
      </c>
      <c r="J39" s="8">
        <v>450</v>
      </c>
      <c r="K39" s="8">
        <v>29.12</v>
      </c>
      <c r="L39" s="8">
        <v>3.9</v>
      </c>
      <c r="M39" s="8">
        <v>30.1</v>
      </c>
      <c r="N39" s="8">
        <v>16.5</v>
      </c>
      <c r="O39" s="8">
        <v>182</v>
      </c>
    </row>
    <row r="40" spans="1:15" x14ac:dyDescent="0.3">
      <c r="A40" s="8">
        <v>36</v>
      </c>
      <c r="B40" s="9" t="s">
        <v>862</v>
      </c>
      <c r="C40" s="8" t="s">
        <v>852</v>
      </c>
      <c r="D40" s="8" t="s">
        <v>853</v>
      </c>
      <c r="E40" s="8" t="s">
        <v>854</v>
      </c>
      <c r="F40" s="8">
        <v>180</v>
      </c>
      <c r="G40" s="8" t="s">
        <v>7</v>
      </c>
      <c r="H40" s="260"/>
      <c r="I40" s="8">
        <v>0.8</v>
      </c>
      <c r="J40" s="8">
        <v>450</v>
      </c>
      <c r="K40" s="8">
        <v>29.12</v>
      </c>
      <c r="L40" s="8">
        <v>3.9</v>
      </c>
      <c r="M40" s="8">
        <v>30.1</v>
      </c>
      <c r="N40" s="8">
        <v>16.5</v>
      </c>
      <c r="O40" s="8">
        <v>182</v>
      </c>
    </row>
    <row r="41" spans="1:15" x14ac:dyDescent="0.3">
      <c r="A41" s="8">
        <v>37</v>
      </c>
      <c r="B41" s="9" t="s">
        <v>863</v>
      </c>
      <c r="C41" s="8" t="s">
        <v>849</v>
      </c>
      <c r="D41" s="8" t="s">
        <v>807</v>
      </c>
      <c r="E41" s="8" t="s">
        <v>807</v>
      </c>
      <c r="F41" s="8">
        <v>180</v>
      </c>
      <c r="G41" s="8" t="s">
        <v>864</v>
      </c>
      <c r="H41" s="260"/>
      <c r="I41" s="8">
        <v>0</v>
      </c>
      <c r="J41" s="8">
        <v>450</v>
      </c>
      <c r="K41" s="8">
        <v>25.139200000000002</v>
      </c>
      <c r="L41" s="8">
        <v>3.45</v>
      </c>
      <c r="M41" s="8">
        <v>26.21</v>
      </c>
      <c r="N41" s="8">
        <v>16.5</v>
      </c>
      <c r="O41" s="8">
        <v>157.12</v>
      </c>
    </row>
    <row r="42" spans="1:15" x14ac:dyDescent="0.3">
      <c r="A42" s="8">
        <v>38</v>
      </c>
      <c r="B42" s="9" t="s">
        <v>865</v>
      </c>
      <c r="C42" s="8" t="s">
        <v>866</v>
      </c>
      <c r="D42" s="8" t="s">
        <v>867</v>
      </c>
      <c r="E42" s="8" t="s">
        <v>603</v>
      </c>
      <c r="F42" s="8">
        <v>213</v>
      </c>
      <c r="G42" s="8" t="s">
        <v>864</v>
      </c>
      <c r="H42" s="260"/>
      <c r="I42" s="8">
        <v>0</v>
      </c>
      <c r="J42" s="8">
        <v>450</v>
      </c>
      <c r="K42" s="8">
        <v>43.3</v>
      </c>
      <c r="L42" s="8">
        <v>3.45</v>
      </c>
      <c r="M42" s="8">
        <v>26.21</v>
      </c>
      <c r="N42" s="8">
        <v>16.5</v>
      </c>
      <c r="O42" s="8">
        <v>270.625</v>
      </c>
    </row>
    <row r="43" spans="1:15" x14ac:dyDescent="0.3">
      <c r="A43" s="8">
        <v>39</v>
      </c>
      <c r="B43" s="9" t="s">
        <v>868</v>
      </c>
      <c r="C43" s="8">
        <v>0</v>
      </c>
      <c r="D43" s="8" t="e">
        <v>#N/A</v>
      </c>
      <c r="E43" s="8" t="e">
        <v>#N/A</v>
      </c>
      <c r="F43" s="8">
        <v>0</v>
      </c>
      <c r="G43" s="8">
        <v>0</v>
      </c>
      <c r="H43" s="260"/>
      <c r="I43" s="8">
        <v>0</v>
      </c>
      <c r="J43" s="8">
        <v>0</v>
      </c>
      <c r="K43" s="8">
        <v>0</v>
      </c>
      <c r="L43" s="8">
        <v>0</v>
      </c>
      <c r="M43" s="8">
        <v>0</v>
      </c>
      <c r="N43" s="8">
        <v>0</v>
      </c>
      <c r="O43" s="8">
        <v>0</v>
      </c>
    </row>
    <row r="44" spans="1:15" x14ac:dyDescent="0.3">
      <c r="A44" s="8">
        <v>40</v>
      </c>
      <c r="B44" s="9" t="s">
        <v>869</v>
      </c>
      <c r="C44" s="8">
        <v>0</v>
      </c>
      <c r="D44" s="8" t="e">
        <v>#N/A</v>
      </c>
      <c r="E44" s="8" t="e">
        <v>#N/A</v>
      </c>
      <c r="F44" s="8">
        <v>0</v>
      </c>
      <c r="G44" s="8">
        <v>0</v>
      </c>
      <c r="H44" s="260"/>
      <c r="I44" s="8">
        <v>0</v>
      </c>
      <c r="J44" s="8">
        <v>0</v>
      </c>
      <c r="K44" s="8">
        <v>0</v>
      </c>
      <c r="L44" s="8">
        <v>0</v>
      </c>
      <c r="M44" s="8">
        <v>0</v>
      </c>
      <c r="N44" s="8">
        <v>0</v>
      </c>
      <c r="O44" s="8">
        <v>0</v>
      </c>
    </row>
    <row r="45" spans="1:15" x14ac:dyDescent="0.3">
      <c r="A45" s="8">
        <v>41</v>
      </c>
      <c r="B45" s="9" t="s">
        <v>870</v>
      </c>
      <c r="C45" s="8">
        <v>0</v>
      </c>
      <c r="D45" s="8" t="e">
        <v>#N/A</v>
      </c>
      <c r="E45" s="8" t="e">
        <v>#N/A</v>
      </c>
      <c r="F45" s="8">
        <v>0</v>
      </c>
      <c r="G45" s="8">
        <v>0</v>
      </c>
      <c r="H45" s="260"/>
      <c r="I45" s="8">
        <v>0</v>
      </c>
      <c r="J45" s="8">
        <v>0</v>
      </c>
      <c r="K45" s="8">
        <v>0</v>
      </c>
      <c r="L45" s="8">
        <v>0</v>
      </c>
      <c r="M45" s="8">
        <v>0</v>
      </c>
      <c r="N45" s="8">
        <v>0</v>
      </c>
      <c r="O45" s="8">
        <v>0</v>
      </c>
    </row>
    <row r="46" spans="1:15" x14ac:dyDescent="0.3">
      <c r="A46" s="8">
        <v>42</v>
      </c>
      <c r="B46" s="9" t="s">
        <v>871</v>
      </c>
      <c r="C46" s="8">
        <v>0</v>
      </c>
      <c r="D46" s="8" t="e">
        <v>#N/A</v>
      </c>
      <c r="E46" s="8" t="e">
        <v>#N/A</v>
      </c>
      <c r="F46" s="8">
        <v>0</v>
      </c>
      <c r="G46" s="8">
        <v>0</v>
      </c>
      <c r="H46" s="260"/>
      <c r="I46" s="8">
        <v>0</v>
      </c>
      <c r="J46" s="8">
        <v>0</v>
      </c>
      <c r="K46" s="8">
        <v>0</v>
      </c>
      <c r="L46" s="8">
        <v>0</v>
      </c>
      <c r="M46" s="8">
        <v>0</v>
      </c>
      <c r="N46" s="8">
        <v>0</v>
      </c>
      <c r="O46" s="8">
        <v>0</v>
      </c>
    </row>
    <row r="47" spans="1:15" x14ac:dyDescent="0.3">
      <c r="A47" s="8">
        <v>43</v>
      </c>
      <c r="B47" s="9" t="s">
        <v>872</v>
      </c>
      <c r="C47" s="8">
        <v>0</v>
      </c>
      <c r="D47" s="8" t="e">
        <v>#N/A</v>
      </c>
      <c r="E47" s="8" t="e">
        <v>#N/A</v>
      </c>
      <c r="F47" s="8">
        <v>0</v>
      </c>
      <c r="G47" s="8">
        <v>0</v>
      </c>
      <c r="H47" s="260"/>
      <c r="I47" s="8">
        <v>0</v>
      </c>
      <c r="J47" s="8">
        <v>0</v>
      </c>
      <c r="K47" s="8">
        <v>0</v>
      </c>
      <c r="L47" s="8">
        <v>0</v>
      </c>
      <c r="M47" s="8">
        <v>0</v>
      </c>
      <c r="N47" s="8">
        <v>0</v>
      </c>
      <c r="O47" s="8">
        <v>0</v>
      </c>
    </row>
    <row r="48" spans="1:15" x14ac:dyDescent="0.3">
      <c r="A48" s="8">
        <v>44</v>
      </c>
      <c r="B48" s="9" t="s">
        <v>873</v>
      </c>
      <c r="C48" s="8">
        <v>0</v>
      </c>
      <c r="D48" s="8" t="e">
        <v>#N/A</v>
      </c>
      <c r="E48" s="8" t="e">
        <v>#N/A</v>
      </c>
      <c r="F48" s="8">
        <v>0</v>
      </c>
      <c r="G48" s="8">
        <v>0</v>
      </c>
      <c r="H48" s="260"/>
      <c r="I48" s="8">
        <v>0</v>
      </c>
      <c r="J48" s="8">
        <v>0</v>
      </c>
      <c r="K48" s="8">
        <v>0</v>
      </c>
      <c r="L48" s="8">
        <v>0</v>
      </c>
      <c r="M48" s="8">
        <v>0</v>
      </c>
      <c r="N48" s="8">
        <v>0</v>
      </c>
      <c r="O48" s="8">
        <v>0</v>
      </c>
    </row>
    <row r="49" spans="1:15" x14ac:dyDescent="0.3">
      <c r="A49" s="8">
        <v>45</v>
      </c>
      <c r="B49" s="9" t="s">
        <v>874</v>
      </c>
      <c r="C49" s="8">
        <v>0</v>
      </c>
      <c r="D49" s="8" t="e">
        <v>#N/A</v>
      </c>
      <c r="E49" s="8" t="e">
        <v>#N/A</v>
      </c>
      <c r="F49" s="8">
        <v>0</v>
      </c>
      <c r="G49" s="8">
        <v>0</v>
      </c>
      <c r="H49" s="260"/>
      <c r="I49" s="8">
        <v>0</v>
      </c>
      <c r="J49" s="8">
        <v>0</v>
      </c>
      <c r="K49" s="8">
        <v>0</v>
      </c>
      <c r="L49" s="8">
        <v>0</v>
      </c>
      <c r="M49" s="8">
        <v>0</v>
      </c>
      <c r="N49" s="8">
        <v>0</v>
      </c>
      <c r="O49" s="8">
        <v>0</v>
      </c>
    </row>
    <row r="50" spans="1:15" x14ac:dyDescent="0.3">
      <c r="A50" s="8">
        <v>46</v>
      </c>
      <c r="B50" s="9" t="s">
        <v>875</v>
      </c>
      <c r="C50" s="8">
        <v>0</v>
      </c>
      <c r="D50" s="8" t="e">
        <v>#N/A</v>
      </c>
      <c r="E50" s="8" t="e">
        <v>#N/A</v>
      </c>
      <c r="F50" s="8">
        <v>0</v>
      </c>
      <c r="G50" s="8">
        <v>0</v>
      </c>
      <c r="H50" s="260"/>
      <c r="I50" s="8">
        <v>0</v>
      </c>
      <c r="J50" s="8">
        <v>0</v>
      </c>
      <c r="K50" s="8">
        <v>0</v>
      </c>
      <c r="L50" s="8">
        <v>0</v>
      </c>
      <c r="M50" s="8">
        <v>0</v>
      </c>
      <c r="N50" s="8">
        <v>0</v>
      </c>
      <c r="O50" s="8">
        <v>0</v>
      </c>
    </row>
    <row r="51" spans="1:15" x14ac:dyDescent="0.3">
      <c r="A51" s="8">
        <v>47</v>
      </c>
      <c r="B51" s="9" t="s">
        <v>876</v>
      </c>
      <c r="C51" s="8">
        <v>0</v>
      </c>
      <c r="D51" s="8" t="e">
        <v>#N/A</v>
      </c>
      <c r="E51" s="8" t="e">
        <v>#N/A</v>
      </c>
      <c r="F51" s="8">
        <v>0</v>
      </c>
      <c r="G51" s="8">
        <v>0</v>
      </c>
      <c r="H51" s="260"/>
      <c r="I51" s="8">
        <v>0</v>
      </c>
      <c r="J51" s="8">
        <v>0</v>
      </c>
      <c r="K51" s="8">
        <v>0</v>
      </c>
      <c r="L51" s="8">
        <v>0</v>
      </c>
      <c r="M51" s="8">
        <v>0</v>
      </c>
      <c r="N51" s="8">
        <v>0</v>
      </c>
      <c r="O51" s="8">
        <v>0</v>
      </c>
    </row>
    <row r="52" spans="1:15" x14ac:dyDescent="0.3">
      <c r="A52" s="8">
        <v>48</v>
      </c>
      <c r="B52" s="9" t="s">
        <v>877</v>
      </c>
      <c r="C52" s="8">
        <v>0</v>
      </c>
      <c r="D52" s="8" t="e">
        <v>#N/A</v>
      </c>
      <c r="E52" s="8" t="e">
        <v>#N/A</v>
      </c>
      <c r="F52" s="8">
        <v>0</v>
      </c>
      <c r="G52" s="8">
        <v>0</v>
      </c>
      <c r="H52" s="260"/>
      <c r="I52" s="8">
        <v>0</v>
      </c>
      <c r="J52" s="8">
        <v>0</v>
      </c>
      <c r="K52" s="8">
        <v>0</v>
      </c>
      <c r="L52" s="8">
        <v>0</v>
      </c>
      <c r="M52" s="8">
        <v>0</v>
      </c>
      <c r="N52" s="8">
        <v>0</v>
      </c>
      <c r="O52" s="8">
        <v>0</v>
      </c>
    </row>
    <row r="53" spans="1:15" x14ac:dyDescent="0.3">
      <c r="A53" s="8">
        <v>49</v>
      </c>
      <c r="B53" s="9" t="s">
        <v>878</v>
      </c>
      <c r="C53" s="8">
        <v>0</v>
      </c>
      <c r="D53" s="8" t="e">
        <v>#N/A</v>
      </c>
      <c r="E53" s="8" t="e">
        <v>#N/A</v>
      </c>
      <c r="F53" s="8">
        <v>0</v>
      </c>
      <c r="G53" s="8">
        <v>0</v>
      </c>
      <c r="H53" s="260"/>
      <c r="I53" s="8">
        <v>0</v>
      </c>
      <c r="J53" s="8">
        <v>0</v>
      </c>
      <c r="K53" s="8">
        <v>0</v>
      </c>
      <c r="L53" s="8">
        <v>0</v>
      </c>
      <c r="M53" s="8">
        <v>0</v>
      </c>
      <c r="N53" s="8">
        <v>0</v>
      </c>
      <c r="O53" s="8">
        <v>0</v>
      </c>
    </row>
    <row r="54" spans="1:15" x14ac:dyDescent="0.3">
      <c r="A54" s="8">
        <v>50</v>
      </c>
      <c r="B54" s="9" t="s">
        <v>879</v>
      </c>
      <c r="C54" s="8">
        <v>0</v>
      </c>
      <c r="D54" s="8" t="e">
        <v>#N/A</v>
      </c>
      <c r="E54" s="8" t="e">
        <v>#N/A</v>
      </c>
      <c r="F54" s="8">
        <v>0</v>
      </c>
      <c r="G54" s="8">
        <v>0</v>
      </c>
      <c r="H54" s="260"/>
      <c r="I54" s="8">
        <v>0</v>
      </c>
      <c r="J54" s="8">
        <v>0</v>
      </c>
      <c r="K54" s="8">
        <v>0</v>
      </c>
      <c r="L54" s="8">
        <v>0</v>
      </c>
      <c r="M54" s="8">
        <v>0</v>
      </c>
      <c r="N54" s="8">
        <v>0</v>
      </c>
      <c r="O54" s="8">
        <v>0</v>
      </c>
    </row>
    <row r="55" spans="1:15" x14ac:dyDescent="0.3">
      <c r="A55" s="8">
        <v>51</v>
      </c>
      <c r="B55" s="9" t="s">
        <v>880</v>
      </c>
      <c r="C55" s="8">
        <v>0</v>
      </c>
      <c r="D55" s="8" t="e">
        <v>#N/A</v>
      </c>
      <c r="E55" s="8" t="e">
        <v>#N/A</v>
      </c>
      <c r="F55" s="8">
        <v>0</v>
      </c>
      <c r="G55" s="8">
        <v>0</v>
      </c>
      <c r="H55" s="260"/>
      <c r="I55" s="8">
        <v>0</v>
      </c>
      <c r="J55" s="8">
        <v>0</v>
      </c>
      <c r="K55" s="8">
        <v>0</v>
      </c>
      <c r="L55" s="8">
        <v>0</v>
      </c>
      <c r="M55" s="8">
        <v>0</v>
      </c>
      <c r="N55" s="8">
        <v>0</v>
      </c>
      <c r="O55" s="8">
        <v>0</v>
      </c>
    </row>
    <row r="56" spans="1:15" x14ac:dyDescent="0.3">
      <c r="A56" s="8">
        <v>52</v>
      </c>
      <c r="B56" s="9" t="s">
        <v>881</v>
      </c>
      <c r="C56" s="8">
        <v>0</v>
      </c>
      <c r="D56" s="8" t="e">
        <v>#N/A</v>
      </c>
      <c r="E56" s="8" t="e">
        <v>#N/A</v>
      </c>
      <c r="F56" s="8">
        <v>0</v>
      </c>
      <c r="G56" s="8">
        <v>0</v>
      </c>
      <c r="H56" s="260"/>
      <c r="I56" s="8">
        <v>0</v>
      </c>
      <c r="J56" s="8">
        <v>0</v>
      </c>
      <c r="K56" s="8">
        <v>0</v>
      </c>
      <c r="L56" s="8">
        <v>0</v>
      </c>
      <c r="M56" s="8">
        <v>0</v>
      </c>
      <c r="N56" s="8">
        <v>0</v>
      </c>
      <c r="O56" s="8">
        <v>0</v>
      </c>
    </row>
    <row r="57" spans="1:15" x14ac:dyDescent="0.3">
      <c r="A57" s="8">
        <v>53</v>
      </c>
      <c r="B57" s="9" t="s">
        <v>882</v>
      </c>
      <c r="C57" s="8">
        <v>0</v>
      </c>
      <c r="D57" s="8" t="e">
        <v>#N/A</v>
      </c>
      <c r="E57" s="8" t="e">
        <v>#N/A</v>
      </c>
      <c r="F57" s="8">
        <v>0</v>
      </c>
      <c r="G57" s="8">
        <v>0</v>
      </c>
      <c r="H57" s="260"/>
      <c r="I57" s="8">
        <v>0</v>
      </c>
      <c r="J57" s="8">
        <v>0</v>
      </c>
      <c r="K57" s="8">
        <v>0</v>
      </c>
      <c r="L57" s="8">
        <v>0</v>
      </c>
      <c r="M57" s="8">
        <v>0</v>
      </c>
      <c r="N57" s="8">
        <v>0</v>
      </c>
      <c r="O57" s="8">
        <v>0</v>
      </c>
    </row>
    <row r="58" spans="1:15" x14ac:dyDescent="0.3">
      <c r="A58" s="8">
        <v>54</v>
      </c>
      <c r="B58" s="9" t="s">
        <v>883</v>
      </c>
      <c r="C58" s="8">
        <v>0</v>
      </c>
      <c r="D58" s="8" t="e">
        <v>#N/A</v>
      </c>
      <c r="E58" s="8" t="e">
        <v>#N/A</v>
      </c>
      <c r="F58" s="8">
        <v>0</v>
      </c>
      <c r="G58" s="8">
        <v>0</v>
      </c>
      <c r="H58" s="260"/>
      <c r="I58" s="8">
        <v>0</v>
      </c>
      <c r="J58" s="8">
        <v>0</v>
      </c>
      <c r="K58" s="8">
        <v>0</v>
      </c>
      <c r="L58" s="8">
        <v>0</v>
      </c>
      <c r="M58" s="8">
        <v>0</v>
      </c>
      <c r="N58" s="8">
        <v>0</v>
      </c>
      <c r="O58" s="8">
        <v>0</v>
      </c>
    </row>
    <row r="59" spans="1:15" x14ac:dyDescent="0.3">
      <c r="A59" s="8">
        <v>55</v>
      </c>
      <c r="B59" s="9" t="s">
        <v>884</v>
      </c>
      <c r="C59" s="8">
        <v>0</v>
      </c>
      <c r="D59" s="8" t="e">
        <v>#N/A</v>
      </c>
      <c r="E59" s="8" t="e">
        <v>#N/A</v>
      </c>
      <c r="F59" s="8">
        <v>0</v>
      </c>
      <c r="G59" s="8">
        <v>0</v>
      </c>
      <c r="H59" s="260"/>
      <c r="I59" s="8">
        <v>0</v>
      </c>
      <c r="J59" s="8">
        <v>0</v>
      </c>
      <c r="K59" s="8">
        <v>0</v>
      </c>
      <c r="L59" s="8">
        <v>0</v>
      </c>
      <c r="M59" s="8">
        <v>0</v>
      </c>
      <c r="N59" s="8">
        <v>0</v>
      </c>
      <c r="O59" s="8">
        <v>0</v>
      </c>
    </row>
    <row r="60" spans="1:15" x14ac:dyDescent="0.3">
      <c r="A60" s="8">
        <v>56</v>
      </c>
      <c r="B60" s="9" t="s">
        <v>885</v>
      </c>
      <c r="C60" s="8">
        <v>0</v>
      </c>
      <c r="D60" s="8" t="e">
        <v>#N/A</v>
      </c>
      <c r="E60" s="8" t="e">
        <v>#N/A</v>
      </c>
      <c r="F60" s="8">
        <v>0</v>
      </c>
      <c r="G60" s="8">
        <v>0</v>
      </c>
      <c r="H60" s="260"/>
      <c r="I60" s="8">
        <v>0</v>
      </c>
      <c r="J60" s="8">
        <v>0</v>
      </c>
      <c r="K60" s="8">
        <v>0</v>
      </c>
      <c r="L60" s="8">
        <v>0</v>
      </c>
      <c r="M60" s="8">
        <v>0</v>
      </c>
      <c r="N60" s="8">
        <v>0</v>
      </c>
      <c r="O60" s="8">
        <v>0</v>
      </c>
    </row>
    <row r="61" spans="1:15" x14ac:dyDescent="0.3">
      <c r="A61" s="8">
        <v>57</v>
      </c>
      <c r="B61" s="9" t="s">
        <v>886</v>
      </c>
      <c r="C61" s="8">
        <v>0</v>
      </c>
      <c r="D61" s="8" t="e">
        <v>#N/A</v>
      </c>
      <c r="E61" s="8" t="e">
        <v>#N/A</v>
      </c>
      <c r="F61" s="8">
        <v>0</v>
      </c>
      <c r="G61" s="8">
        <v>0</v>
      </c>
      <c r="H61" s="260"/>
      <c r="I61" s="8">
        <v>0</v>
      </c>
      <c r="J61" s="8">
        <v>0</v>
      </c>
      <c r="K61" s="8">
        <v>0</v>
      </c>
      <c r="L61" s="8">
        <v>0</v>
      </c>
      <c r="M61" s="8">
        <v>0</v>
      </c>
      <c r="N61" s="8">
        <v>0</v>
      </c>
      <c r="O61" s="8">
        <v>0</v>
      </c>
    </row>
    <row r="62" spans="1:15" x14ac:dyDescent="0.3">
      <c r="A62" s="8">
        <v>58</v>
      </c>
      <c r="B62" s="9" t="s">
        <v>887</v>
      </c>
      <c r="C62" s="8">
        <v>0</v>
      </c>
      <c r="D62" s="8" t="e">
        <v>#N/A</v>
      </c>
      <c r="E62" s="8" t="e">
        <v>#N/A</v>
      </c>
      <c r="F62" s="8">
        <v>0</v>
      </c>
      <c r="G62" s="8">
        <v>0</v>
      </c>
      <c r="H62" s="260"/>
      <c r="I62" s="8">
        <v>0</v>
      </c>
      <c r="J62" s="8">
        <v>0</v>
      </c>
      <c r="K62" s="8">
        <v>0</v>
      </c>
      <c r="L62" s="8">
        <v>0</v>
      </c>
      <c r="M62" s="8">
        <v>0</v>
      </c>
      <c r="N62" s="8">
        <v>0</v>
      </c>
      <c r="O62" s="8">
        <v>0</v>
      </c>
    </row>
    <row r="63" spans="1:15" x14ac:dyDescent="0.3">
      <c r="A63" s="8">
        <v>59</v>
      </c>
      <c r="B63" s="9" t="s">
        <v>888</v>
      </c>
      <c r="C63" s="8">
        <v>0</v>
      </c>
      <c r="D63" s="8" t="e">
        <v>#N/A</v>
      </c>
      <c r="E63" s="8" t="e">
        <v>#N/A</v>
      </c>
      <c r="F63" s="8">
        <v>0</v>
      </c>
      <c r="G63" s="8">
        <v>0</v>
      </c>
      <c r="H63" s="260"/>
      <c r="I63" s="8">
        <v>0</v>
      </c>
      <c r="J63" s="8">
        <v>0</v>
      </c>
      <c r="K63" s="8">
        <v>0</v>
      </c>
      <c r="L63" s="8">
        <v>0</v>
      </c>
      <c r="M63" s="8">
        <v>0</v>
      </c>
      <c r="N63" s="8">
        <v>0</v>
      </c>
      <c r="O63" s="8">
        <v>0</v>
      </c>
    </row>
    <row r="64" spans="1:15" x14ac:dyDescent="0.3">
      <c r="A64" s="8">
        <v>60</v>
      </c>
      <c r="B64" s="9" t="s">
        <v>889</v>
      </c>
      <c r="C64" s="8" t="s">
        <v>798</v>
      </c>
      <c r="D64" s="8" t="s">
        <v>799</v>
      </c>
      <c r="E64" s="8" t="s">
        <v>800</v>
      </c>
      <c r="F64" s="8">
        <v>850</v>
      </c>
      <c r="G64" s="8" t="s">
        <v>33</v>
      </c>
      <c r="H64" s="260"/>
      <c r="I64" s="8">
        <v>0</v>
      </c>
      <c r="J64" s="8">
        <v>450</v>
      </c>
      <c r="K64" s="8">
        <v>16</v>
      </c>
      <c r="L64" s="8">
        <v>3.3</v>
      </c>
      <c r="M64" s="8">
        <v>4.8</v>
      </c>
      <c r="N64" s="8">
        <v>19.2</v>
      </c>
      <c r="O64" s="8">
        <v>100</v>
      </c>
    </row>
    <row r="65" spans="1:15" x14ac:dyDescent="0.3">
      <c r="A65" s="8">
        <v>61</v>
      </c>
      <c r="B65" s="9" t="s">
        <v>890</v>
      </c>
      <c r="C65" s="8" t="s">
        <v>802</v>
      </c>
      <c r="D65" s="8" t="s">
        <v>803</v>
      </c>
      <c r="E65" s="8" t="s">
        <v>804</v>
      </c>
      <c r="F65" s="8">
        <v>850</v>
      </c>
      <c r="G65" s="8" t="s">
        <v>33</v>
      </c>
      <c r="H65" s="260"/>
      <c r="I65" s="8">
        <v>0</v>
      </c>
      <c r="J65" s="8">
        <v>450</v>
      </c>
      <c r="K65" s="8">
        <v>8.16</v>
      </c>
      <c r="L65" s="8">
        <v>0.9</v>
      </c>
      <c r="M65" s="8">
        <v>20</v>
      </c>
      <c r="N65" s="8">
        <v>17.899999999999999</v>
      </c>
      <c r="O65" s="8">
        <v>51</v>
      </c>
    </row>
    <row r="66" spans="1:15" x14ac:dyDescent="0.3">
      <c r="A66" s="8">
        <v>62</v>
      </c>
      <c r="B66" s="9" t="s">
        <v>891</v>
      </c>
      <c r="C66" s="8" t="s">
        <v>806</v>
      </c>
      <c r="D66" s="8" t="s">
        <v>807</v>
      </c>
      <c r="E66" s="8" t="s">
        <v>807</v>
      </c>
      <c r="F66" s="8">
        <v>180</v>
      </c>
      <c r="G66" s="8" t="s">
        <v>7</v>
      </c>
      <c r="H66" s="260"/>
      <c r="I66" s="8">
        <v>0.8</v>
      </c>
      <c r="J66" s="8">
        <v>450</v>
      </c>
      <c r="K66" s="8">
        <v>25.139200000000002</v>
      </c>
      <c r="L66" s="8">
        <v>3.45</v>
      </c>
      <c r="M66" s="8">
        <v>26.21</v>
      </c>
      <c r="N66" s="8">
        <v>16.5</v>
      </c>
      <c r="O66" s="8">
        <v>157.12</v>
      </c>
    </row>
    <row r="67" spans="1:15" x14ac:dyDescent="0.3">
      <c r="A67" s="8">
        <v>63</v>
      </c>
      <c r="B67" s="9" t="s">
        <v>892</v>
      </c>
      <c r="C67" s="8" t="s">
        <v>798</v>
      </c>
      <c r="D67" s="8" t="s">
        <v>799</v>
      </c>
      <c r="E67" s="8" t="s">
        <v>800</v>
      </c>
      <c r="F67" s="8">
        <v>850</v>
      </c>
      <c r="G67" s="8" t="s">
        <v>33</v>
      </c>
      <c r="H67" s="260"/>
      <c r="I67" s="8">
        <v>0</v>
      </c>
      <c r="J67" s="8">
        <v>450</v>
      </c>
      <c r="K67" s="8">
        <v>17.760000000000002</v>
      </c>
      <c r="L67" s="8">
        <v>3</v>
      </c>
      <c r="M67" s="8">
        <v>4.8</v>
      </c>
      <c r="N67" s="8">
        <v>19.3</v>
      </c>
      <c r="O67" s="8">
        <v>111</v>
      </c>
    </row>
    <row r="68" spans="1:15" x14ac:dyDescent="0.3">
      <c r="A68" s="8">
        <v>64</v>
      </c>
      <c r="B68" s="9" t="s">
        <v>893</v>
      </c>
      <c r="C68" s="8" t="s">
        <v>802</v>
      </c>
      <c r="D68" s="8" t="s">
        <v>803</v>
      </c>
      <c r="E68" s="8" t="s">
        <v>804</v>
      </c>
      <c r="F68" s="8">
        <v>850</v>
      </c>
      <c r="G68" s="8" t="s">
        <v>33</v>
      </c>
      <c r="H68" s="260"/>
      <c r="I68" s="8">
        <v>0</v>
      </c>
      <c r="J68" s="8">
        <v>450</v>
      </c>
      <c r="K68" s="8">
        <v>5.28</v>
      </c>
      <c r="L68" s="8">
        <v>0.9</v>
      </c>
      <c r="M68" s="8">
        <v>15</v>
      </c>
      <c r="N68" s="8">
        <v>18.5</v>
      </c>
      <c r="O68" s="8">
        <v>33</v>
      </c>
    </row>
    <row r="69" spans="1:15" x14ac:dyDescent="0.3">
      <c r="A69" s="8">
        <v>65</v>
      </c>
      <c r="B69" s="9" t="s">
        <v>894</v>
      </c>
      <c r="C69" s="8" t="s">
        <v>813</v>
      </c>
      <c r="D69" s="8" t="s">
        <v>803</v>
      </c>
      <c r="E69" s="8" t="s">
        <v>800</v>
      </c>
      <c r="F69" s="8">
        <v>914</v>
      </c>
      <c r="G69" s="8" t="s">
        <v>33</v>
      </c>
      <c r="H69" s="260"/>
      <c r="I69" s="8">
        <v>0</v>
      </c>
      <c r="J69" s="8">
        <v>450</v>
      </c>
      <c r="K69" s="8">
        <v>30.08</v>
      </c>
      <c r="L69" s="8">
        <v>7.6</v>
      </c>
      <c r="M69" s="8">
        <v>10</v>
      </c>
      <c r="N69" s="8">
        <v>27.6</v>
      </c>
      <c r="O69" s="8">
        <v>188</v>
      </c>
    </row>
    <row r="70" spans="1:15" x14ac:dyDescent="0.3">
      <c r="A70" s="8">
        <v>66</v>
      </c>
      <c r="B70" s="9" t="s">
        <v>895</v>
      </c>
      <c r="C70" s="8" t="s">
        <v>815</v>
      </c>
      <c r="D70" s="8" t="s">
        <v>803</v>
      </c>
      <c r="E70" s="8" t="s">
        <v>804</v>
      </c>
      <c r="F70" s="8">
        <v>950</v>
      </c>
      <c r="G70" s="8" t="s">
        <v>33</v>
      </c>
      <c r="H70" s="260"/>
      <c r="I70" s="8">
        <v>0</v>
      </c>
      <c r="J70" s="8">
        <v>450</v>
      </c>
      <c r="K70" s="8">
        <v>5.28</v>
      </c>
      <c r="L70" s="8">
        <v>1</v>
      </c>
      <c r="M70" s="8">
        <v>20.2</v>
      </c>
      <c r="N70" s="8">
        <v>17.7</v>
      </c>
      <c r="O70" s="8">
        <v>33</v>
      </c>
    </row>
    <row r="71" spans="1:15" x14ac:dyDescent="0.3">
      <c r="A71" s="8">
        <v>67</v>
      </c>
      <c r="B71" s="9" t="s">
        <v>896</v>
      </c>
      <c r="C71" s="8" t="s">
        <v>821</v>
      </c>
      <c r="D71" s="8" t="s">
        <v>807</v>
      </c>
      <c r="E71" s="8" t="s">
        <v>807</v>
      </c>
      <c r="F71" s="8">
        <v>318</v>
      </c>
      <c r="G71" s="8" t="s">
        <v>7</v>
      </c>
      <c r="H71" s="260"/>
      <c r="I71" s="8">
        <v>0.85</v>
      </c>
      <c r="J71" s="8">
        <v>450</v>
      </c>
      <c r="K71" s="8">
        <v>11.68</v>
      </c>
      <c r="L71" s="8">
        <v>2.2000000000000002</v>
      </c>
      <c r="M71" s="8">
        <v>11.3</v>
      </c>
      <c r="N71" s="8">
        <v>17.7</v>
      </c>
      <c r="O71" s="8">
        <v>73</v>
      </c>
    </row>
    <row r="72" spans="1:15" x14ac:dyDescent="0.3">
      <c r="A72" s="8">
        <v>68</v>
      </c>
      <c r="B72" s="9" t="s">
        <v>897</v>
      </c>
      <c r="C72" s="8" t="s">
        <v>806</v>
      </c>
      <c r="D72" s="8" t="s">
        <v>807</v>
      </c>
      <c r="E72" s="8" t="s">
        <v>807</v>
      </c>
      <c r="F72" s="8">
        <v>180</v>
      </c>
      <c r="G72" s="8" t="s">
        <v>7</v>
      </c>
      <c r="H72" s="260"/>
      <c r="I72" s="8">
        <v>0.8</v>
      </c>
      <c r="J72" s="8">
        <v>450</v>
      </c>
      <c r="K72" s="8">
        <v>25.139200000000002</v>
      </c>
      <c r="L72" s="8">
        <v>3.45</v>
      </c>
      <c r="M72" s="8">
        <v>26.21</v>
      </c>
      <c r="N72" s="8">
        <v>16.5</v>
      </c>
      <c r="O72" s="8">
        <v>157.12</v>
      </c>
    </row>
    <row r="73" spans="1:15" x14ac:dyDescent="0.3">
      <c r="A73" s="8">
        <v>69</v>
      </c>
      <c r="B73" s="9" t="s">
        <v>898</v>
      </c>
      <c r="C73" s="8" t="s">
        <v>827</v>
      </c>
      <c r="D73" s="8" t="s">
        <v>803</v>
      </c>
      <c r="E73" s="8" t="s">
        <v>828</v>
      </c>
      <c r="F73" s="8">
        <v>850</v>
      </c>
      <c r="G73" s="8" t="s">
        <v>33</v>
      </c>
      <c r="H73" s="260"/>
      <c r="I73" s="8">
        <v>0</v>
      </c>
      <c r="J73" s="8">
        <v>450</v>
      </c>
      <c r="K73" s="8">
        <v>38.24</v>
      </c>
      <c r="L73" s="8">
        <v>4.5999999999999996</v>
      </c>
      <c r="M73" s="8">
        <v>9.9</v>
      </c>
      <c r="N73" s="8">
        <v>19.600000000000001</v>
      </c>
      <c r="O73" s="8">
        <v>239</v>
      </c>
    </row>
    <row r="74" spans="1:15" x14ac:dyDescent="0.3">
      <c r="A74" s="8">
        <v>70</v>
      </c>
      <c r="B74" s="9" t="s">
        <v>899</v>
      </c>
      <c r="C74" s="8" t="s">
        <v>802</v>
      </c>
      <c r="D74" s="8" t="s">
        <v>803</v>
      </c>
      <c r="E74" s="8" t="s">
        <v>804</v>
      </c>
      <c r="F74" s="8">
        <v>870</v>
      </c>
      <c r="G74" s="8" t="s">
        <v>33</v>
      </c>
      <c r="H74" s="260"/>
      <c r="I74" s="8">
        <v>0</v>
      </c>
      <c r="J74" s="8">
        <v>450</v>
      </c>
      <c r="K74" s="8">
        <v>10.88</v>
      </c>
      <c r="L74" s="8">
        <v>2</v>
      </c>
      <c r="M74" s="8">
        <v>7.5</v>
      </c>
      <c r="N74" s="8">
        <v>18.2</v>
      </c>
      <c r="O74" s="8">
        <v>68</v>
      </c>
    </row>
    <row r="75" spans="1:15" x14ac:dyDescent="0.3">
      <c r="A75" s="8">
        <v>71</v>
      </c>
      <c r="B75" s="9" t="s">
        <v>900</v>
      </c>
      <c r="C75" s="8" t="s">
        <v>844</v>
      </c>
      <c r="D75" s="8" t="s">
        <v>807</v>
      </c>
      <c r="E75" s="8" t="s">
        <v>807</v>
      </c>
      <c r="F75" s="8">
        <v>337</v>
      </c>
      <c r="G75" s="8" t="s">
        <v>7</v>
      </c>
      <c r="H75" s="260"/>
      <c r="I75" s="8">
        <v>0.75</v>
      </c>
      <c r="J75" s="8">
        <v>450</v>
      </c>
      <c r="K75" s="8">
        <v>20.96</v>
      </c>
      <c r="L75" s="8">
        <v>3.1</v>
      </c>
      <c r="M75" s="8">
        <v>18.7</v>
      </c>
      <c r="N75" s="8">
        <v>18.399999999999999</v>
      </c>
      <c r="O75" s="8">
        <v>131</v>
      </c>
    </row>
    <row r="76" spans="1:15" x14ac:dyDescent="0.3">
      <c r="A76" s="8">
        <v>72</v>
      </c>
      <c r="B76" s="9" t="s">
        <v>901</v>
      </c>
      <c r="C76" s="8" t="s">
        <v>806</v>
      </c>
      <c r="D76" s="8" t="s">
        <v>807</v>
      </c>
      <c r="E76" s="8" t="s">
        <v>807</v>
      </c>
      <c r="F76" s="8">
        <v>184</v>
      </c>
      <c r="G76" s="8" t="s">
        <v>7</v>
      </c>
      <c r="H76" s="260"/>
      <c r="I76" s="8">
        <v>0.83</v>
      </c>
      <c r="J76" s="8">
        <v>450</v>
      </c>
      <c r="K76" s="8">
        <v>29.12</v>
      </c>
      <c r="L76" s="8">
        <v>3.9</v>
      </c>
      <c r="M76" s="8">
        <v>30.1</v>
      </c>
      <c r="N76" s="8">
        <v>16.5</v>
      </c>
      <c r="O76" s="8">
        <v>182</v>
      </c>
    </row>
    <row r="77" spans="1:15" x14ac:dyDescent="0.3">
      <c r="A77" s="8">
        <v>73</v>
      </c>
      <c r="B77" s="9" t="s">
        <v>902</v>
      </c>
      <c r="C77" s="8" t="s">
        <v>852</v>
      </c>
      <c r="D77" s="8" t="s">
        <v>853</v>
      </c>
      <c r="E77" s="8" t="s">
        <v>854</v>
      </c>
      <c r="F77" s="8">
        <v>180</v>
      </c>
      <c r="G77" s="8" t="s">
        <v>7</v>
      </c>
      <c r="H77" s="260"/>
      <c r="I77" s="8">
        <v>0.8</v>
      </c>
      <c r="J77" s="8">
        <v>450</v>
      </c>
      <c r="K77" s="8">
        <v>25.139200000000002</v>
      </c>
      <c r="L77" s="8">
        <v>3.45</v>
      </c>
      <c r="M77" s="8">
        <v>26.21</v>
      </c>
      <c r="N77" s="8">
        <v>16.5</v>
      </c>
      <c r="O77" s="8">
        <v>157.12</v>
      </c>
    </row>
    <row r="78" spans="1:15" x14ac:dyDescent="0.3">
      <c r="A78" s="8">
        <v>74</v>
      </c>
      <c r="B78" s="9" t="s">
        <v>903</v>
      </c>
      <c r="C78" s="8" t="s">
        <v>856</v>
      </c>
      <c r="D78" s="8" t="s">
        <v>857</v>
      </c>
      <c r="E78" s="8" t="s">
        <v>835</v>
      </c>
      <c r="F78" s="8">
        <v>184</v>
      </c>
      <c r="G78" s="8" t="s">
        <v>33</v>
      </c>
      <c r="H78" s="260"/>
      <c r="I78" s="8">
        <v>0</v>
      </c>
      <c r="J78" s="8">
        <v>450</v>
      </c>
      <c r="K78" s="8">
        <v>29.12</v>
      </c>
      <c r="L78" s="8">
        <v>3.9</v>
      </c>
      <c r="M78" s="8">
        <v>30.1</v>
      </c>
      <c r="N78" s="8">
        <v>16.5</v>
      </c>
      <c r="O78" s="8">
        <v>182</v>
      </c>
    </row>
    <row r="79" spans="1:15" x14ac:dyDescent="0.3">
      <c r="A79" s="8">
        <v>75</v>
      </c>
      <c r="B79" s="9" t="s">
        <v>904</v>
      </c>
      <c r="C79" s="8" t="s">
        <v>856</v>
      </c>
      <c r="D79" s="8" t="s">
        <v>857</v>
      </c>
      <c r="E79" s="8" t="s">
        <v>835</v>
      </c>
      <c r="F79" s="8">
        <v>180</v>
      </c>
      <c r="G79" s="8" t="s">
        <v>33</v>
      </c>
      <c r="H79" s="260"/>
      <c r="I79" s="8">
        <v>0</v>
      </c>
      <c r="J79" s="8">
        <v>450</v>
      </c>
      <c r="K79" s="8">
        <v>25.139200000000002</v>
      </c>
      <c r="L79" s="8">
        <v>3.45</v>
      </c>
      <c r="M79" s="8">
        <v>26.21</v>
      </c>
      <c r="N79" s="8">
        <v>16.5</v>
      </c>
      <c r="O79" s="8">
        <v>157.12</v>
      </c>
    </row>
  </sheetData>
  <mergeCells count="6">
    <mergeCell ref="A3:E3"/>
    <mergeCell ref="F3:F4"/>
    <mergeCell ref="H3:H4"/>
    <mergeCell ref="I3:O3"/>
    <mergeCell ref="H5:H79"/>
    <mergeCell ref="G3:G4"/>
  </mergeCells>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0" tint="-0.14999847407452621"/>
  </sheetPr>
  <dimension ref="A1:W54"/>
  <sheetViews>
    <sheetView workbookViewId="0">
      <selection activeCell="H5" sqref="H5:H54"/>
    </sheetView>
  </sheetViews>
  <sheetFormatPr defaultRowHeight="14.4" x14ac:dyDescent="0.3"/>
  <cols>
    <col min="1" max="1" width="9.109375" style="4"/>
    <col min="2" max="2" width="30.5546875" bestFit="1" customWidth="1"/>
    <col min="3" max="3" width="15.6640625" bestFit="1" customWidth="1"/>
    <col min="4" max="4" width="17.109375" customWidth="1"/>
    <col min="5" max="5" width="20.33203125" bestFit="1" customWidth="1"/>
    <col min="17" max="17" width="11.33203125" bestFit="1" customWidth="1"/>
    <col min="18" max="18" width="16.88671875" bestFit="1" customWidth="1"/>
    <col min="19" max="19" width="12" bestFit="1" customWidth="1"/>
  </cols>
  <sheetData>
    <row r="1" spans="1:23" ht="32.4" x14ac:dyDescent="0.6">
      <c r="A1" s="5" t="s">
        <v>905</v>
      </c>
    </row>
    <row r="3" spans="1:23" ht="15.6" customHeight="1" x14ac:dyDescent="0.3">
      <c r="A3" s="227" t="s">
        <v>0</v>
      </c>
      <c r="B3" s="228"/>
      <c r="C3" s="228"/>
      <c r="D3" s="228"/>
      <c r="E3" s="228"/>
      <c r="F3" s="246" t="s">
        <v>1</v>
      </c>
      <c r="G3" s="17"/>
      <c r="H3" s="244"/>
      <c r="I3" s="264" t="s">
        <v>992</v>
      </c>
      <c r="J3" s="244" t="s">
        <v>6</v>
      </c>
      <c r="K3" s="244"/>
      <c r="L3" s="244"/>
      <c r="M3" s="244"/>
      <c r="N3" s="244"/>
      <c r="O3" s="244"/>
      <c r="P3" s="263"/>
      <c r="Q3" s="244" t="s">
        <v>993</v>
      </c>
      <c r="R3" s="244"/>
      <c r="S3" s="244"/>
      <c r="T3" s="244"/>
      <c r="U3" s="244"/>
      <c r="V3" s="244"/>
      <c r="W3" s="262" t="s">
        <v>994</v>
      </c>
    </row>
    <row r="4" spans="1:23" ht="15.6" x14ac:dyDescent="0.3">
      <c r="A4" s="1" t="s">
        <v>2</v>
      </c>
      <c r="B4" s="1" t="s">
        <v>3</v>
      </c>
      <c r="C4" s="1" t="s">
        <v>4</v>
      </c>
      <c r="D4" s="1" t="s">
        <v>50</v>
      </c>
      <c r="E4" s="1" t="s">
        <v>5</v>
      </c>
      <c r="F4" s="246"/>
      <c r="G4" s="17" t="s">
        <v>46</v>
      </c>
      <c r="H4" s="244"/>
      <c r="I4" s="258"/>
      <c r="J4" s="1" t="s">
        <v>8</v>
      </c>
      <c r="K4" s="1" t="s">
        <v>9</v>
      </c>
      <c r="L4" s="1" t="s">
        <v>10</v>
      </c>
      <c r="M4" s="1" t="s">
        <v>11</v>
      </c>
      <c r="N4" s="1" t="s">
        <v>12</v>
      </c>
      <c r="O4" s="1" t="s">
        <v>13</v>
      </c>
      <c r="P4" s="263"/>
      <c r="Q4" s="1" t="s">
        <v>995</v>
      </c>
      <c r="R4" s="1" t="s">
        <v>996</v>
      </c>
      <c r="S4" s="1" t="s">
        <v>18</v>
      </c>
      <c r="T4" s="1" t="s">
        <v>997</v>
      </c>
      <c r="U4" s="1" t="s">
        <v>998</v>
      </c>
      <c r="V4" s="1" t="s">
        <v>999</v>
      </c>
      <c r="W4" s="262"/>
    </row>
    <row r="5" spans="1:23" x14ac:dyDescent="0.3">
      <c r="A5" s="4">
        <v>1</v>
      </c>
      <c r="B5" s="85" t="s">
        <v>906</v>
      </c>
      <c r="C5" s="85" t="s">
        <v>907</v>
      </c>
      <c r="D5" s="85" t="s">
        <v>908</v>
      </c>
      <c r="E5" s="85" t="s">
        <v>909</v>
      </c>
      <c r="F5" s="85">
        <v>923</v>
      </c>
      <c r="G5" s="85" t="s">
        <v>33</v>
      </c>
      <c r="H5" s="260"/>
      <c r="I5" s="86">
        <v>0</v>
      </c>
      <c r="J5" s="86">
        <v>450</v>
      </c>
      <c r="K5" s="86">
        <v>74.72</v>
      </c>
      <c r="L5" s="86">
        <v>7</v>
      </c>
      <c r="M5" s="86">
        <v>21.6</v>
      </c>
      <c r="N5" s="86">
        <v>21.5</v>
      </c>
      <c r="O5" s="86">
        <v>467</v>
      </c>
      <c r="P5" s="260"/>
      <c r="Q5" s="85">
        <v>214</v>
      </c>
      <c r="R5" s="85">
        <v>69</v>
      </c>
      <c r="S5" s="85">
        <v>348</v>
      </c>
      <c r="T5" s="85">
        <v>129</v>
      </c>
      <c r="U5" s="85">
        <v>432</v>
      </c>
      <c r="V5" s="85">
        <v>4085</v>
      </c>
      <c r="W5" s="85">
        <v>3.02</v>
      </c>
    </row>
    <row r="6" spans="1:23" x14ac:dyDescent="0.3">
      <c r="A6" s="4">
        <v>2</v>
      </c>
      <c r="B6" s="85" t="s">
        <v>910</v>
      </c>
      <c r="C6" s="85" t="s">
        <v>907</v>
      </c>
      <c r="D6" s="85" t="s">
        <v>908</v>
      </c>
      <c r="E6" s="85" t="s">
        <v>909</v>
      </c>
      <c r="F6" s="85">
        <v>885</v>
      </c>
      <c r="G6" s="85" t="s">
        <v>33</v>
      </c>
      <c r="H6" s="260"/>
      <c r="I6" s="86">
        <v>0</v>
      </c>
      <c r="J6" s="86">
        <v>450</v>
      </c>
      <c r="K6" s="86">
        <v>55.04</v>
      </c>
      <c r="L6" s="86">
        <v>11.1</v>
      </c>
      <c r="M6" s="86">
        <v>14</v>
      </c>
      <c r="N6" s="86">
        <v>21.2</v>
      </c>
      <c r="O6" s="86">
        <v>344</v>
      </c>
      <c r="P6" s="260"/>
      <c r="Q6" s="85">
        <v>422</v>
      </c>
      <c r="R6" s="85">
        <v>17</v>
      </c>
      <c r="S6" s="85">
        <v>71</v>
      </c>
      <c r="T6" s="85">
        <v>44</v>
      </c>
      <c r="U6" s="85">
        <v>209</v>
      </c>
      <c r="V6" s="85">
        <v>0</v>
      </c>
      <c r="W6" s="85">
        <v>1.46</v>
      </c>
    </row>
    <row r="7" spans="1:23" x14ac:dyDescent="0.3">
      <c r="A7" s="4">
        <v>3</v>
      </c>
      <c r="B7" s="85" t="s">
        <v>911</v>
      </c>
      <c r="C7" s="85" t="s">
        <v>912</v>
      </c>
      <c r="D7" s="85" t="s">
        <v>913</v>
      </c>
      <c r="E7" s="85" t="s">
        <v>909</v>
      </c>
      <c r="F7" s="85">
        <v>862.5</v>
      </c>
      <c r="G7" s="85" t="s">
        <v>33</v>
      </c>
      <c r="H7" s="260"/>
      <c r="I7" s="86">
        <v>0</v>
      </c>
      <c r="J7" s="86">
        <v>450</v>
      </c>
      <c r="K7" s="86">
        <v>16.559999999999999</v>
      </c>
      <c r="L7" s="86">
        <v>3.2</v>
      </c>
      <c r="M7" s="86">
        <v>4.4000000000000004</v>
      </c>
      <c r="N7" s="86">
        <v>19.5</v>
      </c>
      <c r="O7" s="86">
        <v>103.5</v>
      </c>
      <c r="P7" s="260"/>
      <c r="Q7" s="85">
        <v>437</v>
      </c>
      <c r="R7" s="85">
        <v>0</v>
      </c>
      <c r="S7" s="85">
        <v>120</v>
      </c>
      <c r="T7" s="85">
        <v>64</v>
      </c>
      <c r="U7" s="85">
        <v>187</v>
      </c>
      <c r="V7" s="85">
        <v>0</v>
      </c>
      <c r="W7" s="85">
        <v>1.31</v>
      </c>
    </row>
    <row r="8" spans="1:23" x14ac:dyDescent="0.3">
      <c r="A8" s="4">
        <v>4</v>
      </c>
      <c r="B8" s="85" t="s">
        <v>914</v>
      </c>
      <c r="C8" s="85" t="s">
        <v>915</v>
      </c>
      <c r="D8" s="85" t="s">
        <v>908</v>
      </c>
      <c r="E8" s="85" t="s">
        <v>909</v>
      </c>
      <c r="F8" s="85">
        <v>923</v>
      </c>
      <c r="G8" s="85" t="s">
        <v>33</v>
      </c>
      <c r="H8" s="260"/>
      <c r="I8" s="86">
        <v>0</v>
      </c>
      <c r="J8" s="86">
        <v>450</v>
      </c>
      <c r="K8" s="86">
        <v>74.72</v>
      </c>
      <c r="L8" s="86">
        <v>7</v>
      </c>
      <c r="M8" s="86">
        <v>21.6</v>
      </c>
      <c r="N8" s="86">
        <v>21.5</v>
      </c>
      <c r="O8" s="86">
        <v>467</v>
      </c>
      <c r="P8" s="260"/>
      <c r="Q8" s="85">
        <v>214</v>
      </c>
      <c r="R8" s="85">
        <v>69</v>
      </c>
      <c r="S8" s="85">
        <v>348</v>
      </c>
      <c r="T8" s="85">
        <v>129</v>
      </c>
      <c r="U8" s="85">
        <v>432</v>
      </c>
      <c r="V8" s="85">
        <v>0</v>
      </c>
      <c r="W8" s="85">
        <v>3.02</v>
      </c>
    </row>
    <row r="9" spans="1:23" x14ac:dyDescent="0.3">
      <c r="A9" s="4">
        <v>5</v>
      </c>
      <c r="B9" s="85" t="s">
        <v>916</v>
      </c>
      <c r="C9" s="85" t="s">
        <v>915</v>
      </c>
      <c r="D9" s="85" t="s">
        <v>908</v>
      </c>
      <c r="E9" s="85" t="s">
        <v>909</v>
      </c>
      <c r="F9" s="85">
        <v>885</v>
      </c>
      <c r="G9" s="85" t="s">
        <v>33</v>
      </c>
      <c r="H9" s="260"/>
      <c r="I9" s="86">
        <v>0</v>
      </c>
      <c r="J9" s="86">
        <v>450</v>
      </c>
      <c r="K9" s="86">
        <v>55.04</v>
      </c>
      <c r="L9" s="86">
        <v>11.1</v>
      </c>
      <c r="M9" s="86">
        <v>14</v>
      </c>
      <c r="N9" s="86">
        <v>21.2</v>
      </c>
      <c r="O9" s="86">
        <v>344</v>
      </c>
      <c r="P9" s="260"/>
      <c r="Q9" s="85">
        <v>422</v>
      </c>
      <c r="R9" s="85">
        <v>17</v>
      </c>
      <c r="S9" s="85">
        <v>71</v>
      </c>
      <c r="T9" s="85">
        <v>44</v>
      </c>
      <c r="U9" s="85">
        <v>276</v>
      </c>
      <c r="V9" s="85">
        <v>0</v>
      </c>
      <c r="W9" s="85">
        <v>1.93</v>
      </c>
    </row>
    <row r="10" spans="1:23" x14ac:dyDescent="0.3">
      <c r="A10" s="4">
        <v>6</v>
      </c>
      <c r="B10" s="85" t="s">
        <v>917</v>
      </c>
      <c r="C10" s="85" t="s">
        <v>918</v>
      </c>
      <c r="D10" s="85" t="s">
        <v>913</v>
      </c>
      <c r="E10" s="85" t="s">
        <v>909</v>
      </c>
      <c r="F10" s="85">
        <v>862.5</v>
      </c>
      <c r="G10" s="85" t="s">
        <v>33</v>
      </c>
      <c r="H10" s="260"/>
      <c r="I10" s="86">
        <v>0</v>
      </c>
      <c r="J10" s="86">
        <v>450</v>
      </c>
      <c r="K10" s="86">
        <v>16.559999999999999</v>
      </c>
      <c r="L10" s="86">
        <v>3.2</v>
      </c>
      <c r="M10" s="86">
        <v>4.4000000000000004</v>
      </c>
      <c r="N10" s="86">
        <v>19.5</v>
      </c>
      <c r="O10" s="86">
        <v>103.5</v>
      </c>
      <c r="P10" s="260"/>
      <c r="Q10" s="85">
        <v>437</v>
      </c>
      <c r="R10" s="85">
        <v>0</v>
      </c>
      <c r="S10" s="85">
        <v>120</v>
      </c>
      <c r="T10" s="85">
        <v>64</v>
      </c>
      <c r="U10" s="85">
        <v>347</v>
      </c>
      <c r="V10" s="85">
        <v>0</v>
      </c>
      <c r="W10" s="85">
        <v>2.4300000000000002</v>
      </c>
    </row>
    <row r="11" spans="1:23" x14ac:dyDescent="0.3">
      <c r="A11" s="4">
        <v>7</v>
      </c>
      <c r="B11" s="85" t="s">
        <v>919</v>
      </c>
      <c r="C11" s="85" t="s">
        <v>920</v>
      </c>
      <c r="D11" s="85" t="s">
        <v>921</v>
      </c>
      <c r="E11" s="85" t="s">
        <v>922</v>
      </c>
      <c r="F11" s="85">
        <v>990</v>
      </c>
      <c r="G11" s="85" t="s">
        <v>33</v>
      </c>
      <c r="H11" s="260"/>
      <c r="I11" s="86">
        <v>0</v>
      </c>
      <c r="J11" s="86">
        <v>0</v>
      </c>
      <c r="K11" s="86">
        <v>1000</v>
      </c>
      <c r="L11" s="86">
        <v>0</v>
      </c>
      <c r="M11" s="86">
        <v>0</v>
      </c>
      <c r="N11" s="86">
        <v>0</v>
      </c>
      <c r="O11" s="86">
        <v>0</v>
      </c>
      <c r="P11" s="260"/>
      <c r="Q11" s="85">
        <v>0</v>
      </c>
      <c r="R11" s="85">
        <v>6600</v>
      </c>
      <c r="S11" s="85">
        <v>0</v>
      </c>
      <c r="T11" s="85">
        <v>0</v>
      </c>
      <c r="U11" s="85">
        <v>0</v>
      </c>
      <c r="V11" s="85">
        <v>0</v>
      </c>
      <c r="W11" s="85">
        <v>0</v>
      </c>
    </row>
    <row r="12" spans="1:23" x14ac:dyDescent="0.3">
      <c r="A12" s="4">
        <v>8</v>
      </c>
      <c r="B12" s="85" t="s">
        <v>923</v>
      </c>
      <c r="C12" s="85" t="s">
        <v>924</v>
      </c>
      <c r="D12" s="85" t="s">
        <v>925</v>
      </c>
      <c r="E12" s="85" t="s">
        <v>922</v>
      </c>
      <c r="F12" s="85">
        <v>990</v>
      </c>
      <c r="G12" s="85" t="s">
        <v>33</v>
      </c>
      <c r="H12" s="260"/>
      <c r="I12" s="86">
        <v>0</v>
      </c>
      <c r="J12" s="86">
        <v>0</v>
      </c>
      <c r="K12" s="86">
        <v>0</v>
      </c>
      <c r="L12" s="86">
        <v>1000</v>
      </c>
      <c r="M12" s="86">
        <v>0</v>
      </c>
      <c r="N12" s="86">
        <v>0</v>
      </c>
      <c r="O12" s="86">
        <v>0</v>
      </c>
      <c r="P12" s="260"/>
      <c r="Q12" s="85">
        <v>0</v>
      </c>
      <c r="R12" s="85">
        <v>3600</v>
      </c>
      <c r="S12" s="85">
        <v>0</v>
      </c>
      <c r="T12" s="85">
        <v>0</v>
      </c>
      <c r="U12" s="85">
        <v>0</v>
      </c>
      <c r="V12" s="85">
        <v>0</v>
      </c>
      <c r="W12" s="85">
        <v>0</v>
      </c>
    </row>
    <row r="13" spans="1:23" x14ac:dyDescent="0.3">
      <c r="A13" s="4">
        <v>9</v>
      </c>
      <c r="B13" s="85" t="s">
        <v>926</v>
      </c>
      <c r="C13" s="85" t="s">
        <v>927</v>
      </c>
      <c r="D13" s="85" t="s">
        <v>928</v>
      </c>
      <c r="E13" s="85" t="s">
        <v>922</v>
      </c>
      <c r="F13" s="85">
        <v>990</v>
      </c>
      <c r="G13" s="85" t="s">
        <v>33</v>
      </c>
      <c r="H13" s="260"/>
      <c r="I13" s="86">
        <v>0</v>
      </c>
      <c r="J13" s="86">
        <v>0</v>
      </c>
      <c r="K13" s="86">
        <v>0</v>
      </c>
      <c r="L13" s="86">
        <v>0</v>
      </c>
      <c r="M13" s="86">
        <v>1000</v>
      </c>
      <c r="N13" s="86">
        <v>0</v>
      </c>
      <c r="O13" s="86">
        <v>0</v>
      </c>
      <c r="P13" s="260"/>
      <c r="Q13" s="85">
        <v>0</v>
      </c>
      <c r="R13" s="85">
        <v>700</v>
      </c>
      <c r="S13" s="85">
        <v>0</v>
      </c>
      <c r="T13" s="85">
        <v>0</v>
      </c>
      <c r="U13" s="85">
        <v>0</v>
      </c>
      <c r="V13" s="85">
        <v>0</v>
      </c>
      <c r="W13" s="85">
        <v>0</v>
      </c>
    </row>
    <row r="14" spans="1:23" x14ac:dyDescent="0.3">
      <c r="A14" s="4">
        <v>10</v>
      </c>
      <c r="B14" s="85" t="s">
        <v>929</v>
      </c>
      <c r="C14" s="85" t="s">
        <v>930</v>
      </c>
      <c r="D14" s="85" t="s">
        <v>931</v>
      </c>
      <c r="E14" s="85" t="s">
        <v>909</v>
      </c>
      <c r="F14" s="85">
        <v>1000</v>
      </c>
      <c r="G14" s="85" t="s">
        <v>33</v>
      </c>
      <c r="H14" s="260"/>
      <c r="I14" s="86">
        <v>0</v>
      </c>
      <c r="J14" s="86">
        <v>0</v>
      </c>
      <c r="K14" s="86">
        <v>0</v>
      </c>
      <c r="L14" s="86">
        <v>50</v>
      </c>
      <c r="M14" s="86">
        <v>1.5</v>
      </c>
      <c r="N14" s="86">
        <v>0</v>
      </c>
      <c r="O14" s="86">
        <v>0</v>
      </c>
      <c r="P14" s="260"/>
      <c r="Q14" s="85">
        <v>0</v>
      </c>
      <c r="R14" s="85">
        <v>819</v>
      </c>
      <c r="S14" s="85">
        <v>0</v>
      </c>
      <c r="T14" s="85">
        <v>0</v>
      </c>
      <c r="U14" s="85">
        <v>0</v>
      </c>
      <c r="V14" s="85">
        <v>0</v>
      </c>
      <c r="W14" s="85">
        <v>0</v>
      </c>
    </row>
    <row r="15" spans="1:23" x14ac:dyDescent="0.3">
      <c r="A15" s="4">
        <v>11</v>
      </c>
      <c r="B15" s="85" t="s">
        <v>932</v>
      </c>
      <c r="C15" s="85" t="s">
        <v>933</v>
      </c>
      <c r="D15" s="85" t="s">
        <v>934</v>
      </c>
      <c r="E15" s="85" t="s">
        <v>909</v>
      </c>
      <c r="F15" s="85">
        <v>960</v>
      </c>
      <c r="G15" s="85" t="s">
        <v>33</v>
      </c>
      <c r="H15" s="260"/>
      <c r="I15" s="86">
        <v>0</v>
      </c>
      <c r="J15" s="86">
        <v>450</v>
      </c>
      <c r="K15" s="86">
        <v>57.836990595611283</v>
      </c>
      <c r="L15" s="86">
        <v>10.199999999999999</v>
      </c>
      <c r="M15" s="86">
        <v>14</v>
      </c>
      <c r="N15" s="86">
        <v>19.100000000000001</v>
      </c>
      <c r="O15" s="86">
        <v>369</v>
      </c>
      <c r="P15" s="260"/>
      <c r="Q15" s="85">
        <v>0</v>
      </c>
      <c r="R15" s="85">
        <v>8200</v>
      </c>
      <c r="S15" s="85">
        <v>0</v>
      </c>
      <c r="T15" s="85">
        <v>0</v>
      </c>
      <c r="U15" s="85">
        <v>0</v>
      </c>
      <c r="V15" s="85">
        <v>0</v>
      </c>
      <c r="W15" s="85">
        <v>0</v>
      </c>
    </row>
    <row r="16" spans="1:23" x14ac:dyDescent="0.3">
      <c r="A16" s="4">
        <v>12</v>
      </c>
      <c r="B16" s="85" t="s">
        <v>935</v>
      </c>
      <c r="C16" s="85" t="s">
        <v>936</v>
      </c>
      <c r="D16" s="85" t="s">
        <v>937</v>
      </c>
      <c r="E16" s="85" t="s">
        <v>909</v>
      </c>
      <c r="F16" s="85">
        <v>135</v>
      </c>
      <c r="G16" s="85" t="s">
        <v>33</v>
      </c>
      <c r="H16" s="260"/>
      <c r="I16" s="86">
        <v>0</v>
      </c>
      <c r="J16" s="86">
        <v>450</v>
      </c>
      <c r="K16" s="86">
        <v>42.4</v>
      </c>
      <c r="L16" s="86">
        <v>7.2</v>
      </c>
      <c r="M16" s="86">
        <v>11</v>
      </c>
      <c r="N16" s="86">
        <v>24.5</v>
      </c>
      <c r="O16" s="86">
        <v>265</v>
      </c>
      <c r="P16" s="260"/>
      <c r="Q16" s="85">
        <v>0</v>
      </c>
      <c r="R16" s="85">
        <v>0</v>
      </c>
      <c r="S16" s="85">
        <v>0</v>
      </c>
      <c r="T16" s="85">
        <v>0</v>
      </c>
      <c r="U16" s="85">
        <v>0</v>
      </c>
      <c r="V16" s="85">
        <v>0</v>
      </c>
      <c r="W16" s="85">
        <v>0</v>
      </c>
    </row>
    <row r="17" spans="1:23" x14ac:dyDescent="0.3">
      <c r="A17" s="4">
        <v>13</v>
      </c>
      <c r="B17" s="85" t="s">
        <v>938</v>
      </c>
      <c r="C17" s="85" t="s">
        <v>936</v>
      </c>
      <c r="D17" s="85" t="s">
        <v>937</v>
      </c>
      <c r="E17" s="85" t="s">
        <v>909</v>
      </c>
      <c r="F17" s="85">
        <v>155</v>
      </c>
      <c r="G17" s="85" t="s">
        <v>33</v>
      </c>
      <c r="H17" s="260"/>
      <c r="I17" s="86">
        <v>0</v>
      </c>
      <c r="J17" s="86">
        <v>450</v>
      </c>
      <c r="K17" s="86">
        <v>41.28</v>
      </c>
      <c r="L17" s="86">
        <v>7.2</v>
      </c>
      <c r="M17" s="86">
        <v>11</v>
      </c>
      <c r="N17" s="86">
        <v>26.3</v>
      </c>
      <c r="O17" s="86">
        <v>258</v>
      </c>
      <c r="P17" s="260"/>
      <c r="Q17" s="85">
        <v>0</v>
      </c>
      <c r="R17" s="85">
        <v>0</v>
      </c>
      <c r="S17" s="85">
        <v>0</v>
      </c>
      <c r="T17" s="85">
        <v>0</v>
      </c>
      <c r="U17" s="85">
        <v>0</v>
      </c>
      <c r="V17" s="85">
        <v>0</v>
      </c>
      <c r="W17" s="85">
        <v>0</v>
      </c>
    </row>
    <row r="18" spans="1:23" x14ac:dyDescent="0.3">
      <c r="A18" s="4">
        <v>14</v>
      </c>
      <c r="B18" s="85" t="s">
        <v>939</v>
      </c>
      <c r="C18" s="85" t="s">
        <v>940</v>
      </c>
      <c r="D18" s="85" t="s">
        <v>931</v>
      </c>
      <c r="E18" s="85" t="s">
        <v>909</v>
      </c>
      <c r="F18" s="85">
        <v>1000</v>
      </c>
      <c r="G18" s="85" t="s">
        <v>33</v>
      </c>
      <c r="H18" s="260"/>
      <c r="I18" s="86">
        <v>0</v>
      </c>
      <c r="J18" s="86">
        <v>0</v>
      </c>
      <c r="K18" s="86">
        <v>0</v>
      </c>
      <c r="L18" s="86">
        <v>50</v>
      </c>
      <c r="M18" s="86">
        <v>1.5</v>
      </c>
      <c r="N18" s="86">
        <v>0</v>
      </c>
      <c r="O18" s="86">
        <v>0</v>
      </c>
      <c r="P18" s="260"/>
      <c r="Q18" s="85">
        <v>0</v>
      </c>
      <c r="R18" s="85">
        <v>819</v>
      </c>
      <c r="S18" s="85">
        <v>0</v>
      </c>
      <c r="T18" s="85">
        <v>0</v>
      </c>
      <c r="U18" s="85">
        <v>0</v>
      </c>
      <c r="V18" s="85">
        <v>0</v>
      </c>
      <c r="W18" s="85">
        <v>0</v>
      </c>
    </row>
    <row r="19" spans="1:23" x14ac:dyDescent="0.3">
      <c r="A19" s="4">
        <v>15</v>
      </c>
      <c r="B19" s="85" t="s">
        <v>941</v>
      </c>
      <c r="C19" s="85" t="s">
        <v>942</v>
      </c>
      <c r="D19" s="85" t="s">
        <v>934</v>
      </c>
      <c r="E19" s="85" t="s">
        <v>909</v>
      </c>
      <c r="F19" s="85">
        <v>960</v>
      </c>
      <c r="G19" s="85" t="s">
        <v>33</v>
      </c>
      <c r="H19" s="260"/>
      <c r="I19" s="86">
        <v>0</v>
      </c>
      <c r="J19" s="86">
        <v>450</v>
      </c>
      <c r="K19" s="86">
        <v>57.836990595611283</v>
      </c>
      <c r="L19" s="86">
        <v>10.199999999999999</v>
      </c>
      <c r="M19" s="86">
        <v>14</v>
      </c>
      <c r="N19" s="86">
        <v>19.100000000000001</v>
      </c>
      <c r="O19" s="86">
        <v>369</v>
      </c>
      <c r="P19" s="260"/>
      <c r="Q19" s="85">
        <v>0</v>
      </c>
      <c r="R19" s="85">
        <v>8200</v>
      </c>
      <c r="S19" s="85">
        <v>0</v>
      </c>
      <c r="T19" s="85">
        <v>0</v>
      </c>
      <c r="U19" s="85">
        <v>0</v>
      </c>
      <c r="V19" s="85">
        <v>0</v>
      </c>
      <c r="W19" s="85">
        <v>0</v>
      </c>
    </row>
    <row r="20" spans="1:23" x14ac:dyDescent="0.3">
      <c r="A20" s="4">
        <v>16</v>
      </c>
      <c r="B20" s="85" t="s">
        <v>943</v>
      </c>
      <c r="C20" s="85" t="s">
        <v>944</v>
      </c>
      <c r="D20" s="85" t="s">
        <v>937</v>
      </c>
      <c r="E20" s="85" t="s">
        <v>909</v>
      </c>
      <c r="F20" s="85">
        <v>135</v>
      </c>
      <c r="G20" s="85" t="s">
        <v>33</v>
      </c>
      <c r="H20" s="260"/>
      <c r="I20" s="86">
        <v>0</v>
      </c>
      <c r="J20" s="86">
        <v>450</v>
      </c>
      <c r="K20" s="86">
        <v>42.4</v>
      </c>
      <c r="L20" s="86">
        <v>7.2</v>
      </c>
      <c r="M20" s="86">
        <v>11</v>
      </c>
      <c r="N20" s="86">
        <v>24.5</v>
      </c>
      <c r="O20" s="86">
        <v>265</v>
      </c>
      <c r="P20" s="260"/>
      <c r="Q20" s="85">
        <v>0</v>
      </c>
      <c r="R20" s="85">
        <v>0</v>
      </c>
      <c r="S20" s="85">
        <v>0</v>
      </c>
      <c r="T20" s="85">
        <v>0</v>
      </c>
      <c r="U20" s="85">
        <v>0</v>
      </c>
      <c r="V20" s="85">
        <v>0</v>
      </c>
      <c r="W20" s="85">
        <v>0</v>
      </c>
    </row>
    <row r="21" spans="1:23" x14ac:dyDescent="0.3">
      <c r="A21" s="4">
        <v>17</v>
      </c>
      <c r="B21" s="85" t="s">
        <v>945</v>
      </c>
      <c r="C21" s="85" t="s">
        <v>944</v>
      </c>
      <c r="D21" s="85" t="s">
        <v>937</v>
      </c>
      <c r="E21" s="85" t="s">
        <v>909</v>
      </c>
      <c r="F21" s="85">
        <v>155</v>
      </c>
      <c r="G21" s="85" t="s">
        <v>33</v>
      </c>
      <c r="H21" s="260"/>
      <c r="I21" s="86">
        <v>0</v>
      </c>
      <c r="J21" s="86">
        <v>450</v>
      </c>
      <c r="K21" s="86">
        <v>41.28</v>
      </c>
      <c r="L21" s="86">
        <v>7.2</v>
      </c>
      <c r="M21" s="86">
        <v>11</v>
      </c>
      <c r="N21" s="86">
        <v>26.3</v>
      </c>
      <c r="O21" s="86">
        <v>258</v>
      </c>
      <c r="P21" s="260"/>
      <c r="Q21" s="85">
        <v>0</v>
      </c>
      <c r="R21" s="85">
        <v>0</v>
      </c>
      <c r="S21" s="85">
        <v>0</v>
      </c>
      <c r="T21" s="85">
        <v>0</v>
      </c>
      <c r="U21" s="85">
        <v>0</v>
      </c>
      <c r="V21" s="85">
        <v>0</v>
      </c>
      <c r="W21" s="85">
        <v>0</v>
      </c>
    </row>
    <row r="22" spans="1:23" x14ac:dyDescent="0.3">
      <c r="A22" s="4">
        <v>18</v>
      </c>
      <c r="B22" s="85" t="s">
        <v>946</v>
      </c>
      <c r="C22" s="85" t="s">
        <v>947</v>
      </c>
      <c r="D22" s="85" t="s">
        <v>948</v>
      </c>
      <c r="E22" s="85" t="s">
        <v>909</v>
      </c>
      <c r="F22" s="85">
        <v>1000</v>
      </c>
      <c r="G22" s="85" t="s">
        <v>33</v>
      </c>
      <c r="H22" s="260"/>
      <c r="I22" s="86">
        <v>0</v>
      </c>
      <c r="J22" s="86">
        <v>450</v>
      </c>
      <c r="K22" s="86">
        <v>0</v>
      </c>
      <c r="L22" s="86">
        <v>0</v>
      </c>
      <c r="M22" s="86">
        <v>0</v>
      </c>
      <c r="N22" s="86">
        <v>36.6</v>
      </c>
      <c r="O22" s="86">
        <v>0</v>
      </c>
      <c r="P22" s="260"/>
      <c r="Q22" s="85">
        <v>729</v>
      </c>
      <c r="R22" s="85">
        <v>852</v>
      </c>
      <c r="S22" s="85">
        <v>349</v>
      </c>
      <c r="T22" s="85">
        <v>2645</v>
      </c>
      <c r="U22" s="85">
        <v>290</v>
      </c>
      <c r="V22" s="85">
        <v>1933</v>
      </c>
      <c r="W22" s="85">
        <v>2.0299999999999998</v>
      </c>
    </row>
    <row r="23" spans="1:23" x14ac:dyDescent="0.3">
      <c r="A23" s="4">
        <v>19</v>
      </c>
      <c r="B23" s="85" t="s">
        <v>949</v>
      </c>
      <c r="C23" s="85" t="s">
        <v>950</v>
      </c>
      <c r="D23" s="85" t="s">
        <v>948</v>
      </c>
      <c r="E23" s="85" t="s">
        <v>909</v>
      </c>
      <c r="F23" s="85">
        <v>1000</v>
      </c>
      <c r="G23" s="85" t="s">
        <v>33</v>
      </c>
      <c r="H23" s="260"/>
      <c r="I23" s="86">
        <v>0</v>
      </c>
      <c r="J23" s="86">
        <v>450</v>
      </c>
      <c r="K23" s="86">
        <v>0</v>
      </c>
      <c r="L23" s="86">
        <v>0</v>
      </c>
      <c r="M23" s="86">
        <v>0</v>
      </c>
      <c r="N23" s="86">
        <v>36.6</v>
      </c>
      <c r="O23" s="86">
        <v>0</v>
      </c>
      <c r="P23" s="260"/>
      <c r="Q23" s="85">
        <v>729</v>
      </c>
      <c r="R23" s="85">
        <v>852</v>
      </c>
      <c r="S23" s="85">
        <v>349</v>
      </c>
      <c r="T23" s="85">
        <v>2645</v>
      </c>
      <c r="U23" s="85">
        <v>290</v>
      </c>
      <c r="V23" s="85">
        <v>1933</v>
      </c>
      <c r="W23" s="85">
        <v>2.0299999999999998</v>
      </c>
    </row>
    <row r="24" spans="1:23" x14ac:dyDescent="0.3">
      <c r="A24" s="4">
        <v>20</v>
      </c>
      <c r="B24" s="85" t="s">
        <v>951</v>
      </c>
      <c r="C24" s="85" t="s">
        <v>952</v>
      </c>
      <c r="D24" s="85" t="s">
        <v>953</v>
      </c>
      <c r="E24" s="85" t="s">
        <v>954</v>
      </c>
      <c r="F24" s="85">
        <v>1000</v>
      </c>
      <c r="G24" s="85" t="s">
        <v>45</v>
      </c>
      <c r="H24" s="260"/>
      <c r="I24" s="86">
        <v>0</v>
      </c>
      <c r="J24" s="86">
        <v>0</v>
      </c>
      <c r="K24" s="86">
        <v>0</v>
      </c>
      <c r="L24" s="86">
        <v>0</v>
      </c>
      <c r="M24" s="86">
        <v>0</v>
      </c>
      <c r="N24" s="86">
        <v>35.200000000000003</v>
      </c>
      <c r="O24" s="86">
        <v>0</v>
      </c>
      <c r="P24" s="260"/>
      <c r="Q24" s="85">
        <v>0</v>
      </c>
      <c r="R24" s="85">
        <v>3380</v>
      </c>
      <c r="S24" s="85">
        <v>0</v>
      </c>
      <c r="T24" s="85">
        <v>0</v>
      </c>
      <c r="U24" s="85">
        <v>0</v>
      </c>
      <c r="V24" s="85">
        <v>0</v>
      </c>
      <c r="W24" s="85">
        <v>0</v>
      </c>
    </row>
    <row r="25" spans="1:23" x14ac:dyDescent="0.3">
      <c r="A25" s="4">
        <v>21</v>
      </c>
      <c r="B25" s="85" t="s">
        <v>955</v>
      </c>
      <c r="C25" s="85" t="s">
        <v>956</v>
      </c>
      <c r="D25" s="85" t="s">
        <v>953</v>
      </c>
      <c r="E25" s="85" t="s">
        <v>954</v>
      </c>
      <c r="F25" s="85">
        <v>1000</v>
      </c>
      <c r="G25" s="85" t="s">
        <v>66</v>
      </c>
      <c r="H25" s="260"/>
      <c r="I25" s="86">
        <v>0</v>
      </c>
      <c r="J25" s="86">
        <v>0</v>
      </c>
      <c r="K25" s="86">
        <v>0</v>
      </c>
      <c r="L25" s="86">
        <v>0</v>
      </c>
      <c r="M25" s="86">
        <v>0</v>
      </c>
      <c r="N25" s="86">
        <v>1</v>
      </c>
      <c r="O25" s="86">
        <v>0</v>
      </c>
      <c r="P25" s="260"/>
      <c r="Q25" s="85">
        <v>0</v>
      </c>
      <c r="R25" s="85">
        <v>70</v>
      </c>
      <c r="S25" s="85">
        <v>0</v>
      </c>
      <c r="T25" s="85">
        <v>0</v>
      </c>
      <c r="U25" s="85">
        <v>0</v>
      </c>
      <c r="V25" s="85">
        <v>0</v>
      </c>
      <c r="W25" s="85">
        <v>0</v>
      </c>
    </row>
    <row r="26" spans="1:23" x14ac:dyDescent="0.3">
      <c r="A26" s="4">
        <v>22</v>
      </c>
      <c r="B26" s="85" t="s">
        <v>957</v>
      </c>
      <c r="C26" s="85" t="s">
        <v>958</v>
      </c>
      <c r="D26" s="85" t="s">
        <v>953</v>
      </c>
      <c r="E26" s="85" t="s">
        <v>954</v>
      </c>
      <c r="F26" s="85">
        <v>1000</v>
      </c>
      <c r="G26" s="85" t="s">
        <v>115</v>
      </c>
      <c r="H26" s="260"/>
      <c r="I26" s="86">
        <v>0</v>
      </c>
      <c r="J26" s="86">
        <v>0</v>
      </c>
      <c r="K26" s="86">
        <v>0</v>
      </c>
      <c r="L26" s="86">
        <v>0</v>
      </c>
      <c r="M26" s="86">
        <v>0</v>
      </c>
      <c r="N26" s="86">
        <v>3.5714285714285712</v>
      </c>
      <c r="O26" s="86">
        <v>0</v>
      </c>
      <c r="P26" s="260"/>
      <c r="Q26" s="85">
        <v>0</v>
      </c>
      <c r="R26" s="85">
        <v>207</v>
      </c>
      <c r="S26" s="85">
        <v>0</v>
      </c>
      <c r="T26" s="85">
        <v>0</v>
      </c>
      <c r="U26" s="85">
        <v>0</v>
      </c>
      <c r="V26" s="85">
        <v>0</v>
      </c>
      <c r="W26" s="85">
        <v>0</v>
      </c>
    </row>
    <row r="27" spans="1:23" x14ac:dyDescent="0.3">
      <c r="A27" s="4">
        <v>23</v>
      </c>
      <c r="B27" s="85" t="s">
        <v>959</v>
      </c>
      <c r="C27" s="85" t="s">
        <v>958</v>
      </c>
      <c r="D27" s="85" t="s">
        <v>953</v>
      </c>
      <c r="E27" s="85" t="s">
        <v>954</v>
      </c>
      <c r="F27" s="85">
        <v>0</v>
      </c>
      <c r="G27" s="85" t="s">
        <v>45</v>
      </c>
      <c r="H27" s="260"/>
      <c r="I27" s="86">
        <v>0</v>
      </c>
      <c r="J27" s="86">
        <v>0</v>
      </c>
      <c r="K27" s="86">
        <v>0</v>
      </c>
      <c r="L27" s="86">
        <v>0</v>
      </c>
      <c r="M27" s="86">
        <v>0</v>
      </c>
      <c r="N27" s="86">
        <v>0</v>
      </c>
      <c r="O27" s="86">
        <v>0</v>
      </c>
      <c r="P27" s="260"/>
      <c r="Q27" s="85">
        <v>0</v>
      </c>
      <c r="R27" s="85">
        <v>0.10350000000000001</v>
      </c>
      <c r="S27" s="85">
        <v>0</v>
      </c>
      <c r="T27" s="85">
        <v>0</v>
      </c>
      <c r="U27" s="85">
        <v>0</v>
      </c>
      <c r="V27" s="85">
        <v>0</v>
      </c>
      <c r="W27" s="85">
        <v>0</v>
      </c>
    </row>
    <row r="28" spans="1:23" x14ac:dyDescent="0.3">
      <c r="A28" s="4">
        <v>24</v>
      </c>
      <c r="B28" s="85" t="s">
        <v>960</v>
      </c>
      <c r="C28" s="85" t="s">
        <v>961</v>
      </c>
      <c r="D28" s="85" t="s">
        <v>962</v>
      </c>
      <c r="E28" s="85" t="s">
        <v>922</v>
      </c>
      <c r="F28" s="85">
        <v>1000</v>
      </c>
      <c r="G28" s="85" t="s">
        <v>33</v>
      </c>
      <c r="H28" s="260"/>
      <c r="I28" s="86">
        <v>0</v>
      </c>
      <c r="J28" s="86">
        <v>0</v>
      </c>
      <c r="K28" s="86">
        <v>0</v>
      </c>
      <c r="L28" s="86">
        <v>0</v>
      </c>
      <c r="M28" s="86">
        <v>0</v>
      </c>
      <c r="N28" s="86">
        <v>0</v>
      </c>
      <c r="O28" s="86">
        <v>0</v>
      </c>
      <c r="P28" s="260"/>
      <c r="Q28" s="85">
        <v>0</v>
      </c>
      <c r="R28" s="85">
        <v>484</v>
      </c>
      <c r="S28" s="85">
        <v>0</v>
      </c>
      <c r="T28" s="85">
        <v>0</v>
      </c>
      <c r="U28" s="85">
        <v>0</v>
      </c>
      <c r="V28" s="85">
        <v>0</v>
      </c>
      <c r="W28" s="85">
        <v>0</v>
      </c>
    </row>
    <row r="29" spans="1:23" x14ac:dyDescent="0.3">
      <c r="A29" s="4">
        <v>25</v>
      </c>
      <c r="B29" s="85" t="s">
        <v>963</v>
      </c>
      <c r="C29" s="85" t="s">
        <v>964</v>
      </c>
      <c r="D29" s="85" t="s">
        <v>965</v>
      </c>
      <c r="E29" s="85" t="s">
        <v>922</v>
      </c>
      <c r="F29" s="85">
        <v>1000</v>
      </c>
      <c r="G29" s="85" t="s">
        <v>33</v>
      </c>
      <c r="H29" s="260"/>
      <c r="I29" s="86">
        <v>0</v>
      </c>
      <c r="J29" s="86">
        <v>0</v>
      </c>
      <c r="K29" s="86">
        <v>0</v>
      </c>
      <c r="L29" s="86">
        <v>0</v>
      </c>
      <c r="M29" s="86">
        <v>0</v>
      </c>
      <c r="N29" s="86">
        <v>0</v>
      </c>
      <c r="O29" s="86">
        <v>0</v>
      </c>
      <c r="P29" s="260"/>
      <c r="Q29" s="85">
        <v>0</v>
      </c>
      <c r="R29" s="85">
        <v>2380</v>
      </c>
      <c r="S29" s="85">
        <v>0</v>
      </c>
      <c r="T29" s="85">
        <v>0</v>
      </c>
      <c r="U29" s="85">
        <v>0</v>
      </c>
      <c r="V29" s="85">
        <v>0</v>
      </c>
      <c r="W29" s="85">
        <v>0</v>
      </c>
    </row>
    <row r="30" spans="1:23" x14ac:dyDescent="0.3">
      <c r="A30" s="4">
        <v>26</v>
      </c>
      <c r="B30" s="85" t="s">
        <v>966</v>
      </c>
      <c r="C30" s="85" t="s">
        <v>940</v>
      </c>
      <c r="D30" s="85" t="s">
        <v>931</v>
      </c>
      <c r="E30" s="85" t="s">
        <v>909</v>
      </c>
      <c r="F30" s="85">
        <v>1000</v>
      </c>
      <c r="G30" s="85" t="s">
        <v>33</v>
      </c>
      <c r="H30" s="260"/>
      <c r="I30" s="86">
        <v>0</v>
      </c>
      <c r="J30" s="86">
        <v>0</v>
      </c>
      <c r="K30" s="86">
        <v>0</v>
      </c>
      <c r="L30" s="86">
        <v>0</v>
      </c>
      <c r="M30" s="86">
        <v>0</v>
      </c>
      <c r="N30" s="86">
        <v>0</v>
      </c>
      <c r="O30" s="86">
        <v>0</v>
      </c>
      <c r="P30" s="260"/>
      <c r="Q30" s="85">
        <v>0</v>
      </c>
      <c r="R30" s="85">
        <v>819</v>
      </c>
      <c r="S30" s="85">
        <v>0</v>
      </c>
      <c r="T30" s="85">
        <v>0</v>
      </c>
      <c r="U30" s="85">
        <v>0</v>
      </c>
      <c r="V30" s="85">
        <v>0</v>
      </c>
      <c r="W30" s="85">
        <v>0</v>
      </c>
    </row>
    <row r="31" spans="1:23" x14ac:dyDescent="0.3">
      <c r="A31" s="4">
        <v>27</v>
      </c>
      <c r="B31" s="85" t="s">
        <v>967</v>
      </c>
      <c r="C31" s="85" t="s">
        <v>930</v>
      </c>
      <c r="D31" s="85" t="s">
        <v>931</v>
      </c>
      <c r="E31" s="85" t="s">
        <v>909</v>
      </c>
      <c r="F31" s="85">
        <v>1000</v>
      </c>
      <c r="G31" s="85" t="s">
        <v>33</v>
      </c>
      <c r="H31" s="260"/>
      <c r="I31" s="86">
        <v>0</v>
      </c>
      <c r="J31" s="86">
        <v>0</v>
      </c>
      <c r="K31" s="86">
        <v>0</v>
      </c>
      <c r="L31" s="86">
        <v>0</v>
      </c>
      <c r="M31" s="86">
        <v>0</v>
      </c>
      <c r="N31" s="86">
        <v>0</v>
      </c>
      <c r="O31" s="86">
        <v>0</v>
      </c>
      <c r="P31" s="260"/>
      <c r="Q31" s="85">
        <v>0</v>
      </c>
      <c r="R31" s="85">
        <v>819</v>
      </c>
      <c r="S31" s="85">
        <v>0</v>
      </c>
      <c r="T31" s="85">
        <v>0</v>
      </c>
      <c r="U31" s="85">
        <v>0</v>
      </c>
      <c r="V31" s="85">
        <v>0</v>
      </c>
      <c r="W31" s="85">
        <v>0</v>
      </c>
    </row>
    <row r="32" spans="1:23" x14ac:dyDescent="0.3">
      <c r="A32" s="4">
        <v>28</v>
      </c>
      <c r="B32" s="85" t="s">
        <v>968</v>
      </c>
      <c r="C32" s="85" t="s">
        <v>969</v>
      </c>
      <c r="D32" s="85" t="s">
        <v>928</v>
      </c>
      <c r="E32" s="85" t="s">
        <v>922</v>
      </c>
      <c r="F32" s="85">
        <v>990</v>
      </c>
      <c r="G32" s="85" t="s">
        <v>33</v>
      </c>
      <c r="H32" s="260"/>
      <c r="I32" s="86">
        <v>0</v>
      </c>
      <c r="J32" s="86">
        <v>0</v>
      </c>
      <c r="K32" s="86">
        <v>0</v>
      </c>
      <c r="L32" s="86">
        <v>0</v>
      </c>
      <c r="M32" s="86">
        <v>1000</v>
      </c>
      <c r="N32" s="86">
        <v>0</v>
      </c>
      <c r="O32" s="86">
        <v>0</v>
      </c>
      <c r="P32" s="260"/>
      <c r="Q32" s="85">
        <v>0</v>
      </c>
      <c r="R32" s="85">
        <v>700</v>
      </c>
      <c r="S32" s="85">
        <v>0</v>
      </c>
      <c r="T32" s="85">
        <v>0</v>
      </c>
      <c r="U32" s="85">
        <v>0</v>
      </c>
      <c r="V32" s="85">
        <v>0</v>
      </c>
      <c r="W32" s="85">
        <v>0</v>
      </c>
    </row>
    <row r="33" spans="1:23" x14ac:dyDescent="0.3">
      <c r="A33" s="4">
        <v>29</v>
      </c>
      <c r="B33" s="85" t="s">
        <v>970</v>
      </c>
      <c r="C33" s="85">
        <v>0</v>
      </c>
      <c r="D33" s="85" t="e">
        <v>#N/A</v>
      </c>
      <c r="E33" s="85" t="e">
        <v>#N/A</v>
      </c>
      <c r="F33" s="85">
        <v>0</v>
      </c>
      <c r="G33" s="85">
        <v>0</v>
      </c>
      <c r="H33" s="260"/>
      <c r="I33" s="86">
        <v>0</v>
      </c>
      <c r="J33" s="86">
        <v>0</v>
      </c>
      <c r="K33" s="86">
        <v>0</v>
      </c>
      <c r="L33" s="86">
        <v>0</v>
      </c>
      <c r="M33" s="86">
        <v>0</v>
      </c>
      <c r="N33" s="86">
        <v>0</v>
      </c>
      <c r="O33" s="86">
        <v>0</v>
      </c>
      <c r="P33" s="260"/>
      <c r="Q33" s="85">
        <v>0</v>
      </c>
      <c r="R33" s="85">
        <v>0</v>
      </c>
      <c r="S33" s="85">
        <v>0</v>
      </c>
      <c r="T33" s="85">
        <v>0</v>
      </c>
      <c r="U33" s="85">
        <v>0</v>
      </c>
      <c r="V33" s="85">
        <v>0</v>
      </c>
      <c r="W33" s="85">
        <v>0</v>
      </c>
    </row>
    <row r="34" spans="1:23" x14ac:dyDescent="0.3">
      <c r="A34" s="4">
        <v>30</v>
      </c>
      <c r="B34" s="85" t="s">
        <v>971</v>
      </c>
      <c r="C34" s="85">
        <v>0</v>
      </c>
      <c r="D34" s="85" t="e">
        <v>#N/A</v>
      </c>
      <c r="E34" s="85" t="e">
        <v>#N/A</v>
      </c>
      <c r="F34" s="85">
        <v>0</v>
      </c>
      <c r="G34" s="85">
        <v>0</v>
      </c>
      <c r="H34" s="260"/>
      <c r="I34" s="86">
        <v>0</v>
      </c>
      <c r="J34" s="86">
        <v>0</v>
      </c>
      <c r="K34" s="86">
        <v>0</v>
      </c>
      <c r="L34" s="86">
        <v>0</v>
      </c>
      <c r="M34" s="86">
        <v>0</v>
      </c>
      <c r="N34" s="86">
        <v>0</v>
      </c>
      <c r="O34" s="86">
        <v>0</v>
      </c>
      <c r="P34" s="260"/>
      <c r="Q34" s="85">
        <v>0</v>
      </c>
      <c r="R34" s="85">
        <v>0</v>
      </c>
      <c r="S34" s="85">
        <v>0</v>
      </c>
      <c r="T34" s="85">
        <v>0</v>
      </c>
      <c r="U34" s="85">
        <v>0</v>
      </c>
      <c r="V34" s="85">
        <v>0</v>
      </c>
      <c r="W34" s="85">
        <v>0</v>
      </c>
    </row>
    <row r="35" spans="1:23" x14ac:dyDescent="0.3">
      <c r="A35" s="4">
        <v>31</v>
      </c>
      <c r="B35" s="85" t="s">
        <v>972</v>
      </c>
      <c r="C35" s="85">
        <v>0</v>
      </c>
      <c r="D35" s="85" t="e">
        <v>#N/A</v>
      </c>
      <c r="E35" s="85" t="e">
        <v>#N/A</v>
      </c>
      <c r="F35" s="85">
        <v>0</v>
      </c>
      <c r="G35" s="85">
        <v>0</v>
      </c>
      <c r="H35" s="260"/>
      <c r="I35" s="86">
        <v>0</v>
      </c>
      <c r="J35" s="86">
        <v>0</v>
      </c>
      <c r="K35" s="86">
        <v>0</v>
      </c>
      <c r="L35" s="86">
        <v>0</v>
      </c>
      <c r="M35" s="86">
        <v>0</v>
      </c>
      <c r="N35" s="86">
        <v>0</v>
      </c>
      <c r="O35" s="86">
        <v>0</v>
      </c>
      <c r="P35" s="260"/>
      <c r="Q35" s="85">
        <v>0</v>
      </c>
      <c r="R35" s="85">
        <v>0</v>
      </c>
      <c r="S35" s="85">
        <v>0</v>
      </c>
      <c r="T35" s="85">
        <v>0</v>
      </c>
      <c r="U35" s="85">
        <v>0</v>
      </c>
      <c r="V35" s="85">
        <v>0</v>
      </c>
      <c r="W35" s="85">
        <v>0</v>
      </c>
    </row>
    <row r="36" spans="1:23" x14ac:dyDescent="0.3">
      <c r="A36" s="4">
        <v>32</v>
      </c>
      <c r="B36" s="85" t="s">
        <v>973</v>
      </c>
      <c r="C36" s="85">
        <v>0</v>
      </c>
      <c r="D36" s="85" t="e">
        <v>#N/A</v>
      </c>
      <c r="E36" s="85" t="e">
        <v>#N/A</v>
      </c>
      <c r="F36" s="85">
        <v>0</v>
      </c>
      <c r="G36" s="85">
        <v>0</v>
      </c>
      <c r="H36" s="260"/>
      <c r="I36" s="86">
        <v>0</v>
      </c>
      <c r="J36" s="86">
        <v>0</v>
      </c>
      <c r="K36" s="86">
        <v>0</v>
      </c>
      <c r="L36" s="86">
        <v>0</v>
      </c>
      <c r="M36" s="86">
        <v>0</v>
      </c>
      <c r="N36" s="86">
        <v>0</v>
      </c>
      <c r="O36" s="86">
        <v>0</v>
      </c>
      <c r="P36" s="260"/>
      <c r="Q36" s="85">
        <v>0</v>
      </c>
      <c r="R36" s="85">
        <v>0</v>
      </c>
      <c r="S36" s="85">
        <v>0</v>
      </c>
      <c r="T36" s="85">
        <v>0</v>
      </c>
      <c r="U36" s="85">
        <v>0</v>
      </c>
      <c r="V36" s="85">
        <v>0</v>
      </c>
      <c r="W36" s="85">
        <v>0</v>
      </c>
    </row>
    <row r="37" spans="1:23" x14ac:dyDescent="0.3">
      <c r="A37" s="4">
        <v>33</v>
      </c>
      <c r="B37" s="85" t="s">
        <v>974</v>
      </c>
      <c r="C37" s="85">
        <v>0</v>
      </c>
      <c r="D37" s="85" t="e">
        <v>#N/A</v>
      </c>
      <c r="E37" s="85" t="e">
        <v>#N/A</v>
      </c>
      <c r="F37" s="85">
        <v>0</v>
      </c>
      <c r="G37" s="85">
        <v>0</v>
      </c>
      <c r="H37" s="260"/>
      <c r="I37" s="86">
        <v>0</v>
      </c>
      <c r="J37" s="86">
        <v>0</v>
      </c>
      <c r="K37" s="86">
        <v>0</v>
      </c>
      <c r="L37" s="86">
        <v>0</v>
      </c>
      <c r="M37" s="86">
        <v>0</v>
      </c>
      <c r="N37" s="86">
        <v>0</v>
      </c>
      <c r="O37" s="86">
        <v>0</v>
      </c>
      <c r="P37" s="260"/>
      <c r="Q37" s="85">
        <v>0</v>
      </c>
      <c r="R37" s="85">
        <v>0</v>
      </c>
      <c r="S37" s="85">
        <v>0</v>
      </c>
      <c r="T37" s="85">
        <v>0</v>
      </c>
      <c r="U37" s="85">
        <v>0</v>
      </c>
      <c r="V37" s="85">
        <v>0</v>
      </c>
      <c r="W37" s="85">
        <v>0</v>
      </c>
    </row>
    <row r="38" spans="1:23" x14ac:dyDescent="0.3">
      <c r="A38" s="4">
        <v>34</v>
      </c>
      <c r="B38" s="85" t="s">
        <v>975</v>
      </c>
      <c r="C38" s="85">
        <v>0</v>
      </c>
      <c r="D38" s="85" t="e">
        <v>#N/A</v>
      </c>
      <c r="E38" s="85" t="e">
        <v>#N/A</v>
      </c>
      <c r="F38" s="85">
        <v>0</v>
      </c>
      <c r="G38" s="85">
        <v>0</v>
      </c>
      <c r="H38" s="260"/>
      <c r="I38" s="86">
        <v>0</v>
      </c>
      <c r="J38" s="86">
        <v>0</v>
      </c>
      <c r="K38" s="86">
        <v>0</v>
      </c>
      <c r="L38" s="86">
        <v>0</v>
      </c>
      <c r="M38" s="86">
        <v>0</v>
      </c>
      <c r="N38" s="86">
        <v>0</v>
      </c>
      <c r="O38" s="86">
        <v>0</v>
      </c>
      <c r="P38" s="260"/>
      <c r="Q38" s="85">
        <v>0</v>
      </c>
      <c r="R38" s="85">
        <v>0</v>
      </c>
      <c r="S38" s="85">
        <v>0</v>
      </c>
      <c r="T38" s="85">
        <v>0</v>
      </c>
      <c r="U38" s="85">
        <v>0</v>
      </c>
      <c r="V38" s="85">
        <v>0</v>
      </c>
      <c r="W38" s="85">
        <v>0</v>
      </c>
    </row>
    <row r="39" spans="1:23" x14ac:dyDescent="0.3">
      <c r="A39" s="4">
        <v>35</v>
      </c>
      <c r="B39" s="85" t="s">
        <v>976</v>
      </c>
      <c r="C39" s="85">
        <v>0</v>
      </c>
      <c r="D39" s="85" t="e">
        <v>#N/A</v>
      </c>
      <c r="E39" s="85" t="e">
        <v>#N/A</v>
      </c>
      <c r="F39" s="85">
        <v>0</v>
      </c>
      <c r="G39" s="85">
        <v>0</v>
      </c>
      <c r="H39" s="260"/>
      <c r="I39" s="86">
        <v>0</v>
      </c>
      <c r="J39" s="86">
        <v>0</v>
      </c>
      <c r="K39" s="86">
        <v>0</v>
      </c>
      <c r="L39" s="86">
        <v>0</v>
      </c>
      <c r="M39" s="86">
        <v>0</v>
      </c>
      <c r="N39" s="86">
        <v>0</v>
      </c>
      <c r="O39" s="86">
        <v>0</v>
      </c>
      <c r="P39" s="260"/>
      <c r="Q39" s="85">
        <v>0</v>
      </c>
      <c r="R39" s="85">
        <v>0</v>
      </c>
      <c r="S39" s="85">
        <v>0</v>
      </c>
      <c r="T39" s="85">
        <v>0</v>
      </c>
      <c r="U39" s="85">
        <v>0</v>
      </c>
      <c r="V39" s="85">
        <v>0</v>
      </c>
      <c r="W39" s="85">
        <v>0</v>
      </c>
    </row>
    <row r="40" spans="1:23" x14ac:dyDescent="0.3">
      <c r="A40" s="4">
        <v>36</v>
      </c>
      <c r="B40" s="85" t="s">
        <v>977</v>
      </c>
      <c r="C40" s="85">
        <v>0</v>
      </c>
      <c r="D40" s="85" t="e">
        <v>#N/A</v>
      </c>
      <c r="E40" s="85" t="e">
        <v>#N/A</v>
      </c>
      <c r="F40" s="85">
        <v>0</v>
      </c>
      <c r="G40" s="85">
        <v>0</v>
      </c>
      <c r="H40" s="260"/>
      <c r="I40" s="86">
        <v>0</v>
      </c>
      <c r="J40" s="86">
        <v>0</v>
      </c>
      <c r="K40" s="86">
        <v>0</v>
      </c>
      <c r="L40" s="86">
        <v>0</v>
      </c>
      <c r="M40" s="86">
        <v>0</v>
      </c>
      <c r="N40" s="86">
        <v>0</v>
      </c>
      <c r="O40" s="86">
        <v>0</v>
      </c>
      <c r="P40" s="260"/>
      <c r="Q40" s="85">
        <v>0</v>
      </c>
      <c r="R40" s="85">
        <v>0</v>
      </c>
      <c r="S40" s="85">
        <v>0</v>
      </c>
      <c r="T40" s="85">
        <v>0</v>
      </c>
      <c r="U40" s="85">
        <v>0</v>
      </c>
      <c r="V40" s="85">
        <v>0</v>
      </c>
      <c r="W40" s="85">
        <v>0</v>
      </c>
    </row>
    <row r="41" spans="1:23" x14ac:dyDescent="0.3">
      <c r="A41" s="4">
        <v>37</v>
      </c>
      <c r="B41" s="85" t="s">
        <v>978</v>
      </c>
      <c r="C41" s="85">
        <v>0</v>
      </c>
      <c r="D41" s="85" t="e">
        <v>#N/A</v>
      </c>
      <c r="E41" s="85" t="e">
        <v>#N/A</v>
      </c>
      <c r="F41" s="85">
        <v>0</v>
      </c>
      <c r="G41" s="85">
        <v>0</v>
      </c>
      <c r="H41" s="260"/>
      <c r="I41" s="86">
        <v>0</v>
      </c>
      <c r="J41" s="86">
        <v>0</v>
      </c>
      <c r="K41" s="86">
        <v>0</v>
      </c>
      <c r="L41" s="86">
        <v>0</v>
      </c>
      <c r="M41" s="86">
        <v>0</v>
      </c>
      <c r="N41" s="86">
        <v>0</v>
      </c>
      <c r="O41" s="86">
        <v>0</v>
      </c>
      <c r="P41" s="260"/>
      <c r="Q41" s="85">
        <v>0</v>
      </c>
      <c r="R41" s="85">
        <v>0</v>
      </c>
      <c r="S41" s="85">
        <v>0</v>
      </c>
      <c r="T41" s="85">
        <v>0</v>
      </c>
      <c r="U41" s="85">
        <v>0</v>
      </c>
      <c r="V41" s="85">
        <v>0</v>
      </c>
      <c r="W41" s="85">
        <v>0</v>
      </c>
    </row>
    <row r="42" spans="1:23" x14ac:dyDescent="0.3">
      <c r="A42" s="4">
        <v>38</v>
      </c>
      <c r="B42" s="85" t="s">
        <v>979</v>
      </c>
      <c r="C42" s="85">
        <v>0</v>
      </c>
      <c r="D42" s="85" t="e">
        <v>#N/A</v>
      </c>
      <c r="E42" s="85" t="e">
        <v>#N/A</v>
      </c>
      <c r="F42" s="85">
        <v>0</v>
      </c>
      <c r="G42" s="85">
        <v>0</v>
      </c>
      <c r="H42" s="260"/>
      <c r="I42" s="86">
        <v>0</v>
      </c>
      <c r="J42" s="86">
        <v>0</v>
      </c>
      <c r="K42" s="86">
        <v>0</v>
      </c>
      <c r="L42" s="86">
        <v>0</v>
      </c>
      <c r="M42" s="86">
        <v>0</v>
      </c>
      <c r="N42" s="86">
        <v>0</v>
      </c>
      <c r="O42" s="86">
        <v>0</v>
      </c>
      <c r="P42" s="260"/>
      <c r="Q42" s="85">
        <v>0</v>
      </c>
      <c r="R42" s="85">
        <v>0</v>
      </c>
      <c r="S42" s="85">
        <v>0</v>
      </c>
      <c r="T42" s="85">
        <v>0</v>
      </c>
      <c r="U42" s="85">
        <v>0</v>
      </c>
      <c r="V42" s="85">
        <v>0</v>
      </c>
      <c r="W42" s="85">
        <v>0</v>
      </c>
    </row>
    <row r="43" spans="1:23" x14ac:dyDescent="0.3">
      <c r="A43" s="4">
        <v>39</v>
      </c>
      <c r="B43" s="85" t="s">
        <v>980</v>
      </c>
      <c r="C43" s="85">
        <v>0</v>
      </c>
      <c r="D43" s="85" t="e">
        <v>#N/A</v>
      </c>
      <c r="E43" s="85" t="e">
        <v>#N/A</v>
      </c>
      <c r="F43" s="85">
        <v>0</v>
      </c>
      <c r="G43" s="85">
        <v>0</v>
      </c>
      <c r="H43" s="260"/>
      <c r="I43" s="86">
        <v>0</v>
      </c>
      <c r="J43" s="86">
        <v>0</v>
      </c>
      <c r="K43" s="86">
        <v>0</v>
      </c>
      <c r="L43" s="86">
        <v>0</v>
      </c>
      <c r="M43" s="86">
        <v>0</v>
      </c>
      <c r="N43" s="86">
        <v>0</v>
      </c>
      <c r="O43" s="86">
        <v>0</v>
      </c>
      <c r="P43" s="260"/>
      <c r="Q43" s="85">
        <v>0</v>
      </c>
      <c r="R43" s="85">
        <v>0</v>
      </c>
      <c r="S43" s="85">
        <v>0</v>
      </c>
      <c r="T43" s="85">
        <v>0</v>
      </c>
      <c r="U43" s="85">
        <v>0</v>
      </c>
      <c r="V43" s="85">
        <v>0</v>
      </c>
      <c r="W43" s="85">
        <v>0</v>
      </c>
    </row>
    <row r="44" spans="1:23" x14ac:dyDescent="0.3">
      <c r="A44" s="4">
        <v>40</v>
      </c>
      <c r="B44" s="85" t="s">
        <v>981</v>
      </c>
      <c r="C44" s="85">
        <v>0</v>
      </c>
      <c r="D44" s="85" t="e">
        <v>#N/A</v>
      </c>
      <c r="E44" s="85" t="e">
        <v>#N/A</v>
      </c>
      <c r="F44" s="85">
        <v>0</v>
      </c>
      <c r="G44" s="85">
        <v>0</v>
      </c>
      <c r="H44" s="260"/>
      <c r="I44" s="86">
        <v>0</v>
      </c>
      <c r="J44" s="86">
        <v>0</v>
      </c>
      <c r="K44" s="86">
        <v>0</v>
      </c>
      <c r="L44" s="86">
        <v>0</v>
      </c>
      <c r="M44" s="86">
        <v>0</v>
      </c>
      <c r="N44" s="86">
        <v>0</v>
      </c>
      <c r="O44" s="86">
        <v>0</v>
      </c>
      <c r="P44" s="260"/>
      <c r="Q44" s="85">
        <v>0</v>
      </c>
      <c r="R44" s="85">
        <v>0</v>
      </c>
      <c r="S44" s="85">
        <v>0</v>
      </c>
      <c r="T44" s="85">
        <v>0</v>
      </c>
      <c r="U44" s="85">
        <v>0</v>
      </c>
      <c r="V44" s="85">
        <v>0</v>
      </c>
      <c r="W44" s="85">
        <v>0</v>
      </c>
    </row>
    <row r="45" spans="1:23" x14ac:dyDescent="0.3">
      <c r="A45" s="4">
        <v>41</v>
      </c>
      <c r="B45" s="85" t="s">
        <v>982</v>
      </c>
      <c r="C45" s="85">
        <v>0</v>
      </c>
      <c r="D45" s="85" t="e">
        <v>#N/A</v>
      </c>
      <c r="E45" s="85" t="e">
        <v>#N/A</v>
      </c>
      <c r="F45" s="85">
        <v>0</v>
      </c>
      <c r="G45" s="85">
        <v>0</v>
      </c>
      <c r="H45" s="260"/>
      <c r="I45" s="86">
        <v>0</v>
      </c>
      <c r="J45" s="86">
        <v>0</v>
      </c>
      <c r="K45" s="86">
        <v>0</v>
      </c>
      <c r="L45" s="86">
        <v>0</v>
      </c>
      <c r="M45" s="86">
        <v>0</v>
      </c>
      <c r="N45" s="86">
        <v>0</v>
      </c>
      <c r="O45" s="86">
        <v>0</v>
      </c>
      <c r="P45" s="260"/>
      <c r="Q45" s="85">
        <v>0</v>
      </c>
      <c r="R45" s="85">
        <v>0</v>
      </c>
      <c r="S45" s="85">
        <v>0</v>
      </c>
      <c r="T45" s="85">
        <v>0</v>
      </c>
      <c r="U45" s="85">
        <v>0</v>
      </c>
      <c r="V45" s="85">
        <v>0</v>
      </c>
      <c r="W45" s="85">
        <v>0</v>
      </c>
    </row>
    <row r="46" spans="1:23" x14ac:dyDescent="0.3">
      <c r="A46" s="4">
        <v>42</v>
      </c>
      <c r="B46" s="85" t="s">
        <v>983</v>
      </c>
      <c r="C46" s="85">
        <v>0</v>
      </c>
      <c r="D46" s="85" t="e">
        <v>#N/A</v>
      </c>
      <c r="E46" s="85" t="e">
        <v>#N/A</v>
      </c>
      <c r="F46" s="85">
        <v>0</v>
      </c>
      <c r="G46" s="85">
        <v>0</v>
      </c>
      <c r="H46" s="260"/>
      <c r="I46" s="86">
        <v>0</v>
      </c>
      <c r="J46" s="86">
        <v>0</v>
      </c>
      <c r="K46" s="86">
        <v>0</v>
      </c>
      <c r="L46" s="86">
        <v>0</v>
      </c>
      <c r="M46" s="86">
        <v>0</v>
      </c>
      <c r="N46" s="86">
        <v>0</v>
      </c>
      <c r="O46" s="86">
        <v>0</v>
      </c>
      <c r="P46" s="260"/>
      <c r="Q46" s="85">
        <v>0</v>
      </c>
      <c r="R46" s="85">
        <v>0</v>
      </c>
      <c r="S46" s="85">
        <v>0</v>
      </c>
      <c r="T46" s="85">
        <v>0</v>
      </c>
      <c r="U46" s="85">
        <v>0</v>
      </c>
      <c r="V46" s="85">
        <v>0</v>
      </c>
      <c r="W46" s="85">
        <v>0</v>
      </c>
    </row>
    <row r="47" spans="1:23" x14ac:dyDescent="0.3">
      <c r="A47" s="4">
        <v>43</v>
      </c>
      <c r="B47" s="85" t="s">
        <v>984</v>
      </c>
      <c r="C47" s="85">
        <v>0</v>
      </c>
      <c r="D47" s="85" t="e">
        <v>#N/A</v>
      </c>
      <c r="E47" s="85" t="e">
        <v>#N/A</v>
      </c>
      <c r="F47" s="85">
        <v>0</v>
      </c>
      <c r="G47" s="85">
        <v>0</v>
      </c>
      <c r="H47" s="260"/>
      <c r="I47" s="86">
        <v>0</v>
      </c>
      <c r="J47" s="86">
        <v>0</v>
      </c>
      <c r="K47" s="86">
        <v>0</v>
      </c>
      <c r="L47" s="86">
        <v>0</v>
      </c>
      <c r="M47" s="86">
        <v>0</v>
      </c>
      <c r="N47" s="86">
        <v>0</v>
      </c>
      <c r="O47" s="86">
        <v>0</v>
      </c>
      <c r="P47" s="260"/>
      <c r="Q47" s="85">
        <v>0</v>
      </c>
      <c r="R47" s="85">
        <v>0</v>
      </c>
      <c r="S47" s="85">
        <v>0</v>
      </c>
      <c r="T47" s="85">
        <v>0</v>
      </c>
      <c r="U47" s="85">
        <v>0</v>
      </c>
      <c r="V47" s="85">
        <v>0</v>
      </c>
      <c r="W47" s="85">
        <v>0</v>
      </c>
    </row>
    <row r="48" spans="1:23" x14ac:dyDescent="0.3">
      <c r="A48" s="4">
        <v>44</v>
      </c>
      <c r="B48" s="85" t="s">
        <v>985</v>
      </c>
      <c r="C48" s="85">
        <v>0</v>
      </c>
      <c r="D48" s="85" t="e">
        <v>#N/A</v>
      </c>
      <c r="E48" s="85" t="e">
        <v>#N/A</v>
      </c>
      <c r="F48" s="85">
        <v>0</v>
      </c>
      <c r="G48" s="85">
        <v>0</v>
      </c>
      <c r="H48" s="260"/>
      <c r="I48" s="86">
        <v>0</v>
      </c>
      <c r="J48" s="86">
        <v>0</v>
      </c>
      <c r="K48" s="86">
        <v>0</v>
      </c>
      <c r="L48" s="86">
        <v>0</v>
      </c>
      <c r="M48" s="86">
        <v>0</v>
      </c>
      <c r="N48" s="86">
        <v>0</v>
      </c>
      <c r="O48" s="86">
        <v>0</v>
      </c>
      <c r="P48" s="260"/>
      <c r="Q48" s="85">
        <v>0</v>
      </c>
      <c r="R48" s="85">
        <v>0</v>
      </c>
      <c r="S48" s="85">
        <v>0</v>
      </c>
      <c r="T48" s="85">
        <v>0</v>
      </c>
      <c r="U48" s="85">
        <v>0</v>
      </c>
      <c r="V48" s="85">
        <v>0</v>
      </c>
      <c r="W48" s="85">
        <v>0</v>
      </c>
    </row>
    <row r="49" spans="1:23" x14ac:dyDescent="0.3">
      <c r="A49" s="4">
        <v>45</v>
      </c>
      <c r="B49" s="85" t="s">
        <v>986</v>
      </c>
      <c r="C49" s="85">
        <v>0</v>
      </c>
      <c r="D49" s="85" t="e">
        <v>#N/A</v>
      </c>
      <c r="E49" s="85" t="e">
        <v>#N/A</v>
      </c>
      <c r="F49" s="85">
        <v>0</v>
      </c>
      <c r="G49" s="85">
        <v>0</v>
      </c>
      <c r="H49" s="260"/>
      <c r="I49" s="86">
        <v>0</v>
      </c>
      <c r="J49" s="86">
        <v>0</v>
      </c>
      <c r="K49" s="86">
        <v>0</v>
      </c>
      <c r="L49" s="86">
        <v>0</v>
      </c>
      <c r="M49" s="86">
        <v>0</v>
      </c>
      <c r="N49" s="86">
        <v>0</v>
      </c>
      <c r="O49" s="86">
        <v>0</v>
      </c>
      <c r="P49" s="260"/>
      <c r="Q49" s="85">
        <v>0</v>
      </c>
      <c r="R49" s="85">
        <v>0</v>
      </c>
      <c r="S49" s="85">
        <v>0</v>
      </c>
      <c r="T49" s="85">
        <v>0</v>
      </c>
      <c r="U49" s="85">
        <v>0</v>
      </c>
      <c r="V49" s="85">
        <v>0</v>
      </c>
      <c r="W49" s="85">
        <v>0</v>
      </c>
    </row>
    <row r="50" spans="1:23" x14ac:dyDescent="0.3">
      <c r="A50" s="4">
        <v>46</v>
      </c>
      <c r="B50" s="85" t="s">
        <v>987</v>
      </c>
      <c r="C50" s="85">
        <v>0</v>
      </c>
      <c r="D50" s="85" t="e">
        <v>#N/A</v>
      </c>
      <c r="E50" s="85" t="e">
        <v>#N/A</v>
      </c>
      <c r="F50" s="85">
        <v>0</v>
      </c>
      <c r="G50" s="85">
        <v>0</v>
      </c>
      <c r="H50" s="260"/>
      <c r="I50" s="86">
        <v>0</v>
      </c>
      <c r="J50" s="86">
        <v>0</v>
      </c>
      <c r="K50" s="86">
        <v>0</v>
      </c>
      <c r="L50" s="86">
        <v>0</v>
      </c>
      <c r="M50" s="86">
        <v>0</v>
      </c>
      <c r="N50" s="86">
        <v>0</v>
      </c>
      <c r="O50" s="86">
        <v>0</v>
      </c>
      <c r="P50" s="260"/>
      <c r="Q50" s="85">
        <v>0</v>
      </c>
      <c r="R50" s="85">
        <v>0</v>
      </c>
      <c r="S50" s="85">
        <v>0</v>
      </c>
      <c r="T50" s="85">
        <v>0</v>
      </c>
      <c r="U50" s="85">
        <v>0</v>
      </c>
      <c r="V50" s="85">
        <v>0</v>
      </c>
      <c r="W50" s="85">
        <v>0</v>
      </c>
    </row>
    <row r="51" spans="1:23" x14ac:dyDescent="0.3">
      <c r="A51" s="4">
        <v>47</v>
      </c>
      <c r="B51" s="85" t="s">
        <v>988</v>
      </c>
      <c r="C51" s="85">
        <v>0</v>
      </c>
      <c r="D51" s="85" t="e">
        <v>#N/A</v>
      </c>
      <c r="E51" s="85" t="e">
        <v>#N/A</v>
      </c>
      <c r="F51" s="85">
        <v>0</v>
      </c>
      <c r="G51" s="85">
        <v>0</v>
      </c>
      <c r="H51" s="260"/>
      <c r="I51" s="86">
        <v>0</v>
      </c>
      <c r="J51" s="86">
        <v>0</v>
      </c>
      <c r="K51" s="86">
        <v>0</v>
      </c>
      <c r="L51" s="86">
        <v>0</v>
      </c>
      <c r="M51" s="86">
        <v>0</v>
      </c>
      <c r="N51" s="86">
        <v>0</v>
      </c>
      <c r="O51" s="86">
        <v>0</v>
      </c>
      <c r="P51" s="260"/>
      <c r="Q51" s="85">
        <v>0</v>
      </c>
      <c r="R51" s="85">
        <v>0</v>
      </c>
      <c r="S51" s="85">
        <v>0</v>
      </c>
      <c r="T51" s="85">
        <v>0</v>
      </c>
      <c r="U51" s="85">
        <v>0</v>
      </c>
      <c r="V51" s="85">
        <v>0</v>
      </c>
      <c r="W51" s="85">
        <v>0</v>
      </c>
    </row>
    <row r="52" spans="1:23" x14ac:dyDescent="0.3">
      <c r="A52" s="4">
        <v>48</v>
      </c>
      <c r="B52" s="85" t="s">
        <v>989</v>
      </c>
      <c r="C52" s="85">
        <v>0</v>
      </c>
      <c r="D52" s="85" t="e">
        <v>#N/A</v>
      </c>
      <c r="E52" s="85" t="e">
        <v>#N/A</v>
      </c>
      <c r="F52" s="85">
        <v>0</v>
      </c>
      <c r="G52" s="85">
        <v>0</v>
      </c>
      <c r="H52" s="260"/>
      <c r="I52" s="86">
        <v>0</v>
      </c>
      <c r="J52" s="86">
        <v>0</v>
      </c>
      <c r="K52" s="86">
        <v>0</v>
      </c>
      <c r="L52" s="86">
        <v>0</v>
      </c>
      <c r="M52" s="86">
        <v>0</v>
      </c>
      <c r="N52" s="86">
        <v>0</v>
      </c>
      <c r="O52" s="86">
        <v>0</v>
      </c>
      <c r="P52" s="260"/>
      <c r="Q52" s="85">
        <v>0</v>
      </c>
      <c r="R52" s="85">
        <v>0</v>
      </c>
      <c r="S52" s="85">
        <v>0</v>
      </c>
      <c r="T52" s="85">
        <v>0</v>
      </c>
      <c r="U52" s="85">
        <v>0</v>
      </c>
      <c r="V52" s="85">
        <v>0</v>
      </c>
      <c r="W52" s="85">
        <v>0</v>
      </c>
    </row>
    <row r="53" spans="1:23" x14ac:dyDescent="0.3">
      <c r="A53" s="4">
        <v>49</v>
      </c>
      <c r="B53" s="85" t="s">
        <v>990</v>
      </c>
      <c r="C53" s="85">
        <v>0</v>
      </c>
      <c r="D53" s="85" t="e">
        <v>#N/A</v>
      </c>
      <c r="E53" s="85" t="e">
        <v>#N/A</v>
      </c>
      <c r="F53" s="85">
        <v>0</v>
      </c>
      <c r="G53" s="85">
        <v>0</v>
      </c>
      <c r="H53" s="260"/>
      <c r="I53" s="86">
        <v>0</v>
      </c>
      <c r="J53" s="86">
        <v>0</v>
      </c>
      <c r="K53" s="86">
        <v>0</v>
      </c>
      <c r="L53" s="86">
        <v>0</v>
      </c>
      <c r="M53" s="86">
        <v>0</v>
      </c>
      <c r="N53" s="86">
        <v>0</v>
      </c>
      <c r="O53" s="86">
        <v>0</v>
      </c>
      <c r="P53" s="260"/>
      <c r="Q53" s="85">
        <v>0</v>
      </c>
      <c r="R53" s="85">
        <v>0</v>
      </c>
      <c r="S53" s="85">
        <v>0</v>
      </c>
      <c r="T53" s="85">
        <v>0</v>
      </c>
      <c r="U53" s="85">
        <v>0</v>
      </c>
      <c r="V53" s="85">
        <v>0</v>
      </c>
      <c r="W53" s="85">
        <v>0</v>
      </c>
    </row>
    <row r="54" spans="1:23" x14ac:dyDescent="0.3">
      <c r="A54" s="4">
        <v>50</v>
      </c>
      <c r="B54" s="85" t="s">
        <v>991</v>
      </c>
      <c r="C54" s="85">
        <v>0</v>
      </c>
      <c r="D54" s="85" t="e">
        <v>#N/A</v>
      </c>
      <c r="E54" s="85" t="e">
        <v>#N/A</v>
      </c>
      <c r="F54" s="85">
        <v>0</v>
      </c>
      <c r="G54" s="85">
        <v>0</v>
      </c>
      <c r="H54" s="260"/>
      <c r="I54" s="86">
        <v>0</v>
      </c>
      <c r="J54" s="86">
        <v>0</v>
      </c>
      <c r="K54" s="86">
        <v>0</v>
      </c>
      <c r="L54" s="86">
        <v>0</v>
      </c>
      <c r="M54" s="86">
        <v>0</v>
      </c>
      <c r="N54" s="86">
        <v>0</v>
      </c>
      <c r="O54" s="86">
        <v>0</v>
      </c>
      <c r="P54" s="260"/>
      <c r="Q54" s="85">
        <v>0</v>
      </c>
      <c r="R54" s="85">
        <v>0</v>
      </c>
      <c r="S54" s="85">
        <v>0</v>
      </c>
      <c r="T54" s="85">
        <v>0</v>
      </c>
      <c r="U54" s="85">
        <v>0</v>
      </c>
      <c r="V54" s="85">
        <v>0</v>
      </c>
      <c r="W54" s="85">
        <v>0</v>
      </c>
    </row>
  </sheetData>
  <mergeCells count="10">
    <mergeCell ref="W3:W4"/>
    <mergeCell ref="H5:H54"/>
    <mergeCell ref="P5:P54"/>
    <mergeCell ref="A3:E3"/>
    <mergeCell ref="F3:F4"/>
    <mergeCell ref="H3:H4"/>
    <mergeCell ref="J3:O3"/>
    <mergeCell ref="Q3:V3"/>
    <mergeCell ref="P3:P4"/>
    <mergeCell ref="I3:I4"/>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14999847407452621"/>
  </sheetPr>
  <dimension ref="A1:O78"/>
  <sheetViews>
    <sheetView workbookViewId="0">
      <selection activeCell="I29" sqref="I29"/>
    </sheetView>
  </sheetViews>
  <sheetFormatPr defaultRowHeight="14.4" x14ac:dyDescent="0.3"/>
  <cols>
    <col min="2" max="2" width="19.88671875" bestFit="1" customWidth="1"/>
    <col min="3" max="3" width="12.109375" bestFit="1" customWidth="1"/>
    <col min="4" max="4" width="6.109375" bestFit="1" customWidth="1"/>
    <col min="5" max="5" width="11.88671875" bestFit="1" customWidth="1"/>
    <col min="6" max="6" width="4.88671875" bestFit="1" customWidth="1"/>
    <col min="8" max="8" width="18.88671875" bestFit="1" customWidth="1"/>
    <col min="9" max="9" width="155.6640625" bestFit="1" customWidth="1"/>
  </cols>
  <sheetData>
    <row r="1" spans="1:15" x14ac:dyDescent="0.3">
      <c r="A1" t="s">
        <v>1000</v>
      </c>
    </row>
    <row r="2" spans="1:15" x14ac:dyDescent="0.3">
      <c r="A2">
        <v>0</v>
      </c>
      <c r="B2">
        <v>0</v>
      </c>
      <c r="C2">
        <v>0</v>
      </c>
      <c r="D2">
        <v>0</v>
      </c>
      <c r="E2">
        <v>0</v>
      </c>
      <c r="F2">
        <v>0</v>
      </c>
      <c r="G2">
        <v>0</v>
      </c>
      <c r="H2">
        <v>0</v>
      </c>
      <c r="I2">
        <v>0</v>
      </c>
      <c r="J2">
        <v>0</v>
      </c>
      <c r="K2">
        <v>0</v>
      </c>
      <c r="L2">
        <v>0</v>
      </c>
      <c r="M2">
        <v>0</v>
      </c>
      <c r="N2">
        <v>0</v>
      </c>
      <c r="O2">
        <v>0</v>
      </c>
    </row>
    <row r="3" spans="1:15" x14ac:dyDescent="0.3">
      <c r="A3" t="s">
        <v>1001</v>
      </c>
      <c r="B3" t="s">
        <v>1002</v>
      </c>
      <c r="C3" t="s">
        <v>1003</v>
      </c>
      <c r="D3" t="s">
        <v>19</v>
      </c>
      <c r="E3" t="s">
        <v>1004</v>
      </c>
      <c r="F3" t="s">
        <v>1005</v>
      </c>
      <c r="G3">
        <v>0</v>
      </c>
      <c r="H3" t="s">
        <v>1006</v>
      </c>
      <c r="I3" t="s">
        <v>1005</v>
      </c>
      <c r="J3">
        <v>0</v>
      </c>
      <c r="K3">
        <v>0</v>
      </c>
      <c r="L3">
        <v>0</v>
      </c>
      <c r="M3">
        <v>0</v>
      </c>
      <c r="N3">
        <v>0</v>
      </c>
      <c r="O3">
        <v>0</v>
      </c>
    </row>
    <row r="4" spans="1:15" x14ac:dyDescent="0.3">
      <c r="A4">
        <v>1</v>
      </c>
      <c r="B4" t="s">
        <v>1007</v>
      </c>
      <c r="C4">
        <v>7</v>
      </c>
      <c r="D4" t="s">
        <v>1008</v>
      </c>
      <c r="E4" t="s">
        <v>75</v>
      </c>
      <c r="F4">
        <v>1</v>
      </c>
      <c r="G4">
        <v>1</v>
      </c>
      <c r="H4">
        <v>1</v>
      </c>
      <c r="I4" t="s">
        <v>1009</v>
      </c>
      <c r="J4">
        <v>0</v>
      </c>
      <c r="K4">
        <v>0</v>
      </c>
      <c r="L4">
        <v>0</v>
      </c>
      <c r="M4">
        <v>0</v>
      </c>
      <c r="N4">
        <v>0</v>
      </c>
      <c r="O4">
        <v>0</v>
      </c>
    </row>
    <row r="5" spans="1:15" x14ac:dyDescent="0.3">
      <c r="A5">
        <v>2</v>
      </c>
      <c r="B5" t="s">
        <v>1010</v>
      </c>
      <c r="C5">
        <v>23</v>
      </c>
      <c r="D5" t="s">
        <v>1008</v>
      </c>
      <c r="E5" t="s">
        <v>75</v>
      </c>
      <c r="F5">
        <v>1</v>
      </c>
      <c r="G5">
        <v>2</v>
      </c>
      <c r="H5">
        <v>2</v>
      </c>
      <c r="I5" t="s">
        <v>1011</v>
      </c>
      <c r="J5">
        <v>0</v>
      </c>
      <c r="K5">
        <v>0</v>
      </c>
      <c r="L5">
        <v>0</v>
      </c>
      <c r="M5">
        <v>0</v>
      </c>
      <c r="N5">
        <v>0</v>
      </c>
      <c r="O5">
        <v>0</v>
      </c>
    </row>
    <row r="6" spans="1:15" x14ac:dyDescent="0.3">
      <c r="A6">
        <v>3</v>
      </c>
      <c r="B6" t="s">
        <v>1012</v>
      </c>
      <c r="C6">
        <v>20</v>
      </c>
      <c r="D6" t="s">
        <v>1008</v>
      </c>
      <c r="E6" t="s">
        <v>75</v>
      </c>
      <c r="F6">
        <v>1</v>
      </c>
      <c r="G6">
        <v>3</v>
      </c>
      <c r="H6">
        <v>3</v>
      </c>
      <c r="I6" t="s">
        <v>1013</v>
      </c>
      <c r="J6">
        <v>0</v>
      </c>
      <c r="K6">
        <v>0</v>
      </c>
      <c r="L6">
        <v>0</v>
      </c>
      <c r="M6">
        <v>0</v>
      </c>
      <c r="N6">
        <v>0</v>
      </c>
      <c r="O6">
        <v>0</v>
      </c>
    </row>
    <row r="7" spans="1:15" x14ac:dyDescent="0.3">
      <c r="A7">
        <v>4</v>
      </c>
      <c r="B7" t="s">
        <v>1014</v>
      </c>
      <c r="C7">
        <v>2</v>
      </c>
      <c r="D7" t="s">
        <v>1008</v>
      </c>
      <c r="E7" t="s">
        <v>75</v>
      </c>
      <c r="F7">
        <v>1</v>
      </c>
      <c r="G7">
        <v>4</v>
      </c>
      <c r="H7">
        <v>4</v>
      </c>
      <c r="I7" t="s">
        <v>1015</v>
      </c>
      <c r="J7">
        <v>0</v>
      </c>
      <c r="K7">
        <v>0</v>
      </c>
      <c r="L7">
        <v>0</v>
      </c>
      <c r="M7">
        <v>0</v>
      </c>
      <c r="N7">
        <v>0</v>
      </c>
      <c r="O7">
        <v>0</v>
      </c>
    </row>
    <row r="8" spans="1:15" x14ac:dyDescent="0.3">
      <c r="A8">
        <v>5</v>
      </c>
      <c r="B8" t="s">
        <v>1016</v>
      </c>
      <c r="C8">
        <v>4</v>
      </c>
      <c r="D8" t="s">
        <v>1008</v>
      </c>
      <c r="E8" t="s">
        <v>75</v>
      </c>
      <c r="F8">
        <v>1</v>
      </c>
      <c r="G8">
        <v>5</v>
      </c>
      <c r="H8">
        <v>5</v>
      </c>
      <c r="I8">
        <v>0</v>
      </c>
      <c r="J8">
        <v>0</v>
      </c>
      <c r="K8">
        <v>0</v>
      </c>
      <c r="L8">
        <v>0</v>
      </c>
      <c r="M8">
        <v>0</v>
      </c>
      <c r="N8">
        <v>0</v>
      </c>
      <c r="O8">
        <v>0</v>
      </c>
    </row>
    <row r="9" spans="1:15" x14ac:dyDescent="0.3">
      <c r="A9">
        <v>6</v>
      </c>
      <c r="B9" t="s">
        <v>1017</v>
      </c>
      <c r="C9">
        <v>6</v>
      </c>
      <c r="D9" t="s">
        <v>1008</v>
      </c>
      <c r="E9" t="s">
        <v>75</v>
      </c>
      <c r="F9">
        <v>1</v>
      </c>
      <c r="G9">
        <v>6</v>
      </c>
      <c r="H9">
        <v>6</v>
      </c>
      <c r="I9">
        <v>0</v>
      </c>
      <c r="J9">
        <v>0</v>
      </c>
      <c r="K9">
        <v>0</v>
      </c>
      <c r="L9">
        <v>0</v>
      </c>
      <c r="M9">
        <v>0</v>
      </c>
      <c r="N9">
        <v>0</v>
      </c>
      <c r="O9">
        <v>0</v>
      </c>
    </row>
    <row r="10" spans="1:15" x14ac:dyDescent="0.3">
      <c r="A10">
        <v>7</v>
      </c>
      <c r="B10" t="s">
        <v>1018</v>
      </c>
      <c r="C10">
        <v>2</v>
      </c>
      <c r="D10" t="s">
        <v>1008</v>
      </c>
      <c r="E10" t="s">
        <v>75</v>
      </c>
      <c r="F10">
        <v>1</v>
      </c>
      <c r="G10">
        <v>7</v>
      </c>
      <c r="H10">
        <v>7</v>
      </c>
      <c r="I10">
        <v>0</v>
      </c>
      <c r="J10">
        <v>0</v>
      </c>
      <c r="K10">
        <v>0</v>
      </c>
      <c r="L10">
        <v>0</v>
      </c>
      <c r="M10">
        <v>0</v>
      </c>
      <c r="N10">
        <v>0</v>
      </c>
      <c r="O10">
        <v>0</v>
      </c>
    </row>
    <row r="11" spans="1:15" x14ac:dyDescent="0.3">
      <c r="A11">
        <v>8</v>
      </c>
      <c r="B11" t="s">
        <v>1019</v>
      </c>
      <c r="C11">
        <v>3</v>
      </c>
      <c r="D11" t="s">
        <v>1008</v>
      </c>
      <c r="E11" t="s">
        <v>75</v>
      </c>
      <c r="F11">
        <v>1</v>
      </c>
      <c r="G11">
        <v>8</v>
      </c>
      <c r="H11">
        <v>8</v>
      </c>
      <c r="I11">
        <v>0</v>
      </c>
      <c r="J11">
        <v>0</v>
      </c>
      <c r="K11">
        <v>0</v>
      </c>
      <c r="L11">
        <v>0</v>
      </c>
      <c r="M11">
        <v>0</v>
      </c>
      <c r="N11">
        <v>0</v>
      </c>
      <c r="O11">
        <v>0</v>
      </c>
    </row>
    <row r="12" spans="1:15" x14ac:dyDescent="0.3">
      <c r="A12">
        <v>9</v>
      </c>
      <c r="B12" t="s">
        <v>1020</v>
      </c>
      <c r="C12">
        <v>8</v>
      </c>
      <c r="D12" t="s">
        <v>1008</v>
      </c>
      <c r="E12" t="s">
        <v>75</v>
      </c>
      <c r="F12">
        <v>2</v>
      </c>
      <c r="G12">
        <v>9</v>
      </c>
      <c r="H12">
        <v>9</v>
      </c>
      <c r="I12">
        <v>0</v>
      </c>
      <c r="J12">
        <v>0</v>
      </c>
      <c r="K12">
        <v>0</v>
      </c>
      <c r="L12">
        <v>0</v>
      </c>
      <c r="M12">
        <v>0</v>
      </c>
      <c r="N12">
        <v>0</v>
      </c>
      <c r="O12">
        <v>0</v>
      </c>
    </row>
    <row r="13" spans="1:15" x14ac:dyDescent="0.3">
      <c r="A13">
        <v>10</v>
      </c>
      <c r="B13" t="s">
        <v>1021</v>
      </c>
      <c r="C13">
        <v>2</v>
      </c>
      <c r="D13" t="s">
        <v>1008</v>
      </c>
      <c r="E13" t="s">
        <v>76</v>
      </c>
      <c r="F13">
        <v>1</v>
      </c>
      <c r="G13">
        <v>10</v>
      </c>
      <c r="H13">
        <v>10</v>
      </c>
      <c r="I13">
        <v>0</v>
      </c>
      <c r="J13">
        <v>0</v>
      </c>
      <c r="K13">
        <v>0</v>
      </c>
      <c r="L13">
        <v>0</v>
      </c>
      <c r="M13">
        <v>0</v>
      </c>
      <c r="N13">
        <v>0</v>
      </c>
      <c r="O13">
        <v>0</v>
      </c>
    </row>
    <row r="14" spans="1:15" x14ac:dyDescent="0.3">
      <c r="A14">
        <v>11</v>
      </c>
      <c r="B14" t="s">
        <v>1022</v>
      </c>
      <c r="C14">
        <v>3</v>
      </c>
      <c r="D14" t="s">
        <v>1008</v>
      </c>
      <c r="E14" t="s">
        <v>75</v>
      </c>
      <c r="F14">
        <v>1</v>
      </c>
      <c r="G14">
        <v>11</v>
      </c>
      <c r="H14">
        <v>0</v>
      </c>
      <c r="I14">
        <v>0</v>
      </c>
      <c r="J14">
        <v>0</v>
      </c>
      <c r="K14">
        <v>0</v>
      </c>
      <c r="L14">
        <v>0</v>
      </c>
      <c r="M14">
        <v>0</v>
      </c>
      <c r="N14">
        <v>0</v>
      </c>
      <c r="O14">
        <v>0</v>
      </c>
    </row>
    <row r="15" spans="1:15" x14ac:dyDescent="0.3">
      <c r="A15">
        <v>12</v>
      </c>
      <c r="B15" t="s">
        <v>1023</v>
      </c>
      <c r="C15">
        <v>2</v>
      </c>
      <c r="D15" t="s">
        <v>1008</v>
      </c>
      <c r="E15" t="s">
        <v>75</v>
      </c>
      <c r="F15">
        <v>1</v>
      </c>
      <c r="G15">
        <v>12</v>
      </c>
      <c r="H15" t="s">
        <v>1024</v>
      </c>
      <c r="I15">
        <v>0</v>
      </c>
      <c r="J15">
        <v>0</v>
      </c>
      <c r="K15">
        <v>0</v>
      </c>
      <c r="L15">
        <v>0</v>
      </c>
      <c r="M15">
        <v>0</v>
      </c>
      <c r="N15">
        <v>0</v>
      </c>
      <c r="O15">
        <v>0</v>
      </c>
    </row>
    <row r="16" spans="1:15" x14ac:dyDescent="0.3">
      <c r="A16">
        <v>13</v>
      </c>
      <c r="B16" t="s">
        <v>1025</v>
      </c>
      <c r="C16">
        <v>1.5</v>
      </c>
      <c r="D16" t="s">
        <v>1008</v>
      </c>
      <c r="E16" t="s">
        <v>76</v>
      </c>
      <c r="F16">
        <v>1</v>
      </c>
      <c r="G16">
        <v>13</v>
      </c>
      <c r="H16">
        <v>0</v>
      </c>
      <c r="I16">
        <v>0</v>
      </c>
      <c r="J16">
        <v>0</v>
      </c>
      <c r="K16">
        <v>0</v>
      </c>
      <c r="L16">
        <v>0</v>
      </c>
      <c r="M16">
        <v>0</v>
      </c>
      <c r="N16">
        <v>0</v>
      </c>
      <c r="O16">
        <v>0</v>
      </c>
    </row>
    <row r="17" spans="1:15" x14ac:dyDescent="0.3">
      <c r="A17">
        <v>14</v>
      </c>
      <c r="B17" t="s">
        <v>1026</v>
      </c>
      <c r="C17">
        <v>14</v>
      </c>
      <c r="D17" t="s">
        <v>1008</v>
      </c>
      <c r="E17" t="s">
        <v>76</v>
      </c>
      <c r="F17">
        <v>1</v>
      </c>
      <c r="G17">
        <v>14</v>
      </c>
      <c r="H17" t="s">
        <v>1027</v>
      </c>
      <c r="I17" t="s">
        <v>21</v>
      </c>
      <c r="J17" t="s">
        <v>1028</v>
      </c>
      <c r="K17" t="s">
        <v>1029</v>
      </c>
      <c r="L17" t="s">
        <v>1030</v>
      </c>
      <c r="M17" t="s">
        <v>1031</v>
      </c>
      <c r="N17" t="s">
        <v>1032</v>
      </c>
      <c r="O17" t="s">
        <v>1033</v>
      </c>
    </row>
    <row r="18" spans="1:15" x14ac:dyDescent="0.3">
      <c r="A18">
        <v>15</v>
      </c>
      <c r="B18" t="s">
        <v>1034</v>
      </c>
      <c r="C18">
        <v>17</v>
      </c>
      <c r="D18" t="s">
        <v>1008</v>
      </c>
      <c r="E18" t="s">
        <v>75</v>
      </c>
      <c r="F18">
        <v>1</v>
      </c>
      <c r="G18">
        <v>15</v>
      </c>
      <c r="H18">
        <v>1</v>
      </c>
      <c r="I18" t="s">
        <v>1035</v>
      </c>
      <c r="J18">
        <v>0.9</v>
      </c>
      <c r="K18">
        <v>0.9</v>
      </c>
      <c r="L18">
        <v>0.9</v>
      </c>
      <c r="M18">
        <v>1</v>
      </c>
      <c r="N18">
        <v>1.1000000000000001</v>
      </c>
      <c r="O18">
        <v>1.1000000000000001</v>
      </c>
    </row>
    <row r="19" spans="1:15" x14ac:dyDescent="0.3">
      <c r="A19">
        <v>16</v>
      </c>
      <c r="B19" t="s">
        <v>1036</v>
      </c>
      <c r="C19">
        <v>10</v>
      </c>
      <c r="D19" t="s">
        <v>1008</v>
      </c>
      <c r="E19" t="s">
        <v>76</v>
      </c>
      <c r="F19">
        <v>1</v>
      </c>
      <c r="G19">
        <v>16</v>
      </c>
      <c r="H19">
        <v>2</v>
      </c>
      <c r="I19" t="s">
        <v>1037</v>
      </c>
      <c r="J19">
        <v>1.0069999999999999</v>
      </c>
      <c r="K19">
        <v>1.0069999999999999</v>
      </c>
      <c r="L19">
        <v>1.0069999999999999</v>
      </c>
      <c r="M19">
        <v>1.0069999999999999</v>
      </c>
      <c r="N19">
        <v>1.0069999999999999</v>
      </c>
      <c r="O19">
        <v>1.0069999999999999</v>
      </c>
    </row>
    <row r="20" spans="1:15" x14ac:dyDescent="0.3">
      <c r="A20">
        <v>17</v>
      </c>
      <c r="B20" t="s">
        <v>1038</v>
      </c>
      <c r="C20">
        <v>5</v>
      </c>
      <c r="D20" t="s">
        <v>1008</v>
      </c>
      <c r="E20" t="s">
        <v>76</v>
      </c>
      <c r="F20">
        <v>1</v>
      </c>
    </row>
    <row r="21" spans="1:15" x14ac:dyDescent="0.3">
      <c r="A21">
        <v>18</v>
      </c>
      <c r="B21" t="s">
        <v>1039</v>
      </c>
      <c r="C21">
        <v>0.2</v>
      </c>
      <c r="D21" t="s">
        <v>1040</v>
      </c>
      <c r="E21" t="s">
        <v>76</v>
      </c>
      <c r="F21">
        <v>1</v>
      </c>
    </row>
    <row r="22" spans="1:15" x14ac:dyDescent="0.3">
      <c r="A22">
        <v>19</v>
      </c>
      <c r="B22" t="s">
        <v>1041</v>
      </c>
      <c r="C22">
        <v>0.5</v>
      </c>
      <c r="D22" t="s">
        <v>1042</v>
      </c>
      <c r="E22" t="s">
        <v>76</v>
      </c>
      <c r="F22">
        <v>1</v>
      </c>
    </row>
    <row r="23" spans="1:15" x14ac:dyDescent="0.3">
      <c r="A23">
        <v>20</v>
      </c>
      <c r="B23" t="s">
        <v>1043</v>
      </c>
      <c r="C23">
        <v>0.2</v>
      </c>
      <c r="D23" t="s">
        <v>1042</v>
      </c>
      <c r="E23" t="s">
        <v>76</v>
      </c>
      <c r="F23">
        <v>0</v>
      </c>
    </row>
    <row r="24" spans="1:15" x14ac:dyDescent="0.3">
      <c r="A24">
        <v>21</v>
      </c>
      <c r="B24" t="s">
        <v>126</v>
      </c>
      <c r="C24">
        <v>0.5</v>
      </c>
      <c r="D24" t="s">
        <v>1042</v>
      </c>
      <c r="E24" t="s">
        <v>76</v>
      </c>
      <c r="F24">
        <v>0</v>
      </c>
    </row>
    <row r="25" spans="1:15" x14ac:dyDescent="0.3">
      <c r="A25">
        <v>22</v>
      </c>
      <c r="B25" t="s">
        <v>1044</v>
      </c>
      <c r="C25">
        <v>1</v>
      </c>
      <c r="D25" t="s">
        <v>1042</v>
      </c>
      <c r="E25" t="s">
        <v>76</v>
      </c>
      <c r="F25">
        <v>1</v>
      </c>
    </row>
    <row r="26" spans="1:15" x14ac:dyDescent="0.3">
      <c r="A26">
        <v>23</v>
      </c>
      <c r="B26" t="s">
        <v>1019</v>
      </c>
      <c r="C26">
        <v>0</v>
      </c>
      <c r="D26" t="s">
        <v>1042</v>
      </c>
      <c r="E26">
        <v>0</v>
      </c>
      <c r="F26">
        <v>0</v>
      </c>
    </row>
    <row r="27" spans="1:15" x14ac:dyDescent="0.3">
      <c r="A27">
        <v>24</v>
      </c>
      <c r="B27" t="s">
        <v>1045</v>
      </c>
      <c r="C27">
        <v>6</v>
      </c>
      <c r="D27" t="s">
        <v>1042</v>
      </c>
      <c r="E27" t="s">
        <v>76</v>
      </c>
      <c r="F27">
        <v>0</v>
      </c>
    </row>
    <row r="28" spans="1:15" x14ac:dyDescent="0.3">
      <c r="A28">
        <v>25</v>
      </c>
      <c r="B28" t="s">
        <v>113</v>
      </c>
      <c r="C28">
        <v>2</v>
      </c>
      <c r="D28" t="s">
        <v>1042</v>
      </c>
      <c r="E28" t="s">
        <v>76</v>
      </c>
      <c r="F28">
        <v>1</v>
      </c>
    </row>
    <row r="29" spans="1:15" x14ac:dyDescent="0.3">
      <c r="A29">
        <v>26</v>
      </c>
      <c r="B29" t="s">
        <v>114</v>
      </c>
      <c r="C29">
        <v>0.5</v>
      </c>
      <c r="D29" t="s">
        <v>1042</v>
      </c>
      <c r="E29" t="s">
        <v>76</v>
      </c>
      <c r="F29">
        <v>1</v>
      </c>
    </row>
    <row r="30" spans="1:15" x14ac:dyDescent="0.3">
      <c r="A30">
        <v>27</v>
      </c>
      <c r="B30" t="s">
        <v>135</v>
      </c>
      <c r="C30">
        <v>0.55000000000000004</v>
      </c>
      <c r="D30" t="s">
        <v>1042</v>
      </c>
      <c r="E30" t="s">
        <v>76</v>
      </c>
      <c r="F30">
        <v>3</v>
      </c>
    </row>
    <row r="31" spans="1:15" x14ac:dyDescent="0.3">
      <c r="A31">
        <v>28</v>
      </c>
      <c r="B31" t="s">
        <v>1046</v>
      </c>
      <c r="C31">
        <v>0.3</v>
      </c>
      <c r="D31" t="s">
        <v>1042</v>
      </c>
      <c r="E31" t="s">
        <v>76</v>
      </c>
      <c r="F31">
        <v>4</v>
      </c>
    </row>
    <row r="32" spans="1:15" x14ac:dyDescent="0.3">
      <c r="A32">
        <v>29</v>
      </c>
      <c r="B32" t="s">
        <v>1047</v>
      </c>
      <c r="C32">
        <v>0</v>
      </c>
      <c r="D32">
        <v>0</v>
      </c>
      <c r="E32">
        <v>0</v>
      </c>
      <c r="F32">
        <v>0</v>
      </c>
    </row>
    <row r="33" spans="1:6" x14ac:dyDescent="0.3">
      <c r="A33">
        <v>30</v>
      </c>
      <c r="B33" t="s">
        <v>1048</v>
      </c>
      <c r="C33">
        <v>0</v>
      </c>
      <c r="D33">
        <v>0</v>
      </c>
      <c r="E33">
        <v>0</v>
      </c>
      <c r="F33">
        <v>0</v>
      </c>
    </row>
    <row r="34" spans="1:6" x14ac:dyDescent="0.3">
      <c r="A34">
        <v>31</v>
      </c>
      <c r="B34" t="s">
        <v>1049</v>
      </c>
      <c r="C34">
        <v>0</v>
      </c>
      <c r="D34">
        <v>0</v>
      </c>
      <c r="E34">
        <v>0</v>
      </c>
      <c r="F34">
        <v>0</v>
      </c>
    </row>
    <row r="35" spans="1:6" x14ac:dyDescent="0.3">
      <c r="A35">
        <v>32</v>
      </c>
      <c r="B35" t="s">
        <v>1050</v>
      </c>
      <c r="C35">
        <v>0</v>
      </c>
      <c r="D35">
        <v>0</v>
      </c>
      <c r="E35">
        <v>0</v>
      </c>
      <c r="F35">
        <v>0</v>
      </c>
    </row>
    <row r="36" spans="1:6" x14ac:dyDescent="0.3">
      <c r="A36">
        <v>33</v>
      </c>
      <c r="B36" t="s">
        <v>1051</v>
      </c>
      <c r="C36">
        <v>0</v>
      </c>
      <c r="D36">
        <v>0</v>
      </c>
      <c r="E36">
        <v>0</v>
      </c>
      <c r="F36">
        <v>0</v>
      </c>
    </row>
    <row r="37" spans="1:6" x14ac:dyDescent="0.3">
      <c r="A37">
        <v>34</v>
      </c>
      <c r="B37" t="s">
        <v>1052</v>
      </c>
      <c r="C37">
        <v>0</v>
      </c>
      <c r="D37">
        <v>0</v>
      </c>
      <c r="E37">
        <v>0</v>
      </c>
      <c r="F37">
        <v>0</v>
      </c>
    </row>
    <row r="38" spans="1:6" x14ac:dyDescent="0.3">
      <c r="A38">
        <v>35</v>
      </c>
      <c r="B38" t="s">
        <v>1053</v>
      </c>
      <c r="C38">
        <v>0</v>
      </c>
      <c r="D38">
        <v>0</v>
      </c>
      <c r="E38">
        <v>0</v>
      </c>
      <c r="F38">
        <v>0</v>
      </c>
    </row>
    <row r="39" spans="1:6" x14ac:dyDescent="0.3">
      <c r="A39">
        <v>36</v>
      </c>
      <c r="B39" t="s">
        <v>1054</v>
      </c>
      <c r="C39">
        <v>0</v>
      </c>
      <c r="D39">
        <v>0</v>
      </c>
      <c r="E39">
        <v>0</v>
      </c>
      <c r="F39">
        <v>0</v>
      </c>
    </row>
    <row r="40" spans="1:6" x14ac:dyDescent="0.3">
      <c r="A40">
        <v>37</v>
      </c>
      <c r="B40" t="s">
        <v>1055</v>
      </c>
      <c r="C40">
        <v>0</v>
      </c>
      <c r="D40">
        <v>0</v>
      </c>
      <c r="E40">
        <v>0</v>
      </c>
      <c r="F40">
        <v>0</v>
      </c>
    </row>
    <row r="41" spans="1:6" x14ac:dyDescent="0.3">
      <c r="A41">
        <v>38</v>
      </c>
      <c r="B41" t="s">
        <v>1056</v>
      </c>
      <c r="C41">
        <v>0</v>
      </c>
      <c r="D41">
        <v>0</v>
      </c>
      <c r="E41">
        <v>0</v>
      </c>
      <c r="F41">
        <v>0</v>
      </c>
    </row>
    <row r="42" spans="1:6" x14ac:dyDescent="0.3">
      <c r="A42">
        <v>39</v>
      </c>
      <c r="B42" t="s">
        <v>1057</v>
      </c>
      <c r="C42">
        <v>0</v>
      </c>
      <c r="D42">
        <v>0</v>
      </c>
      <c r="E42">
        <v>0</v>
      </c>
      <c r="F42">
        <v>0</v>
      </c>
    </row>
    <row r="43" spans="1:6" x14ac:dyDescent="0.3">
      <c r="A43">
        <v>40</v>
      </c>
      <c r="B43" t="s">
        <v>1058</v>
      </c>
      <c r="C43">
        <v>0</v>
      </c>
      <c r="D43">
        <v>0</v>
      </c>
      <c r="E43">
        <v>0</v>
      </c>
      <c r="F43">
        <v>0</v>
      </c>
    </row>
    <row r="44" spans="1:6" x14ac:dyDescent="0.3">
      <c r="A44">
        <v>41</v>
      </c>
      <c r="B44" t="s">
        <v>1059</v>
      </c>
      <c r="C44">
        <v>0</v>
      </c>
      <c r="D44">
        <v>0</v>
      </c>
      <c r="E44">
        <v>0</v>
      </c>
      <c r="F44">
        <v>0</v>
      </c>
    </row>
    <row r="45" spans="1:6" x14ac:dyDescent="0.3">
      <c r="A45">
        <v>42</v>
      </c>
      <c r="B45" t="s">
        <v>1060</v>
      </c>
      <c r="C45">
        <v>0</v>
      </c>
      <c r="D45">
        <v>0</v>
      </c>
      <c r="E45">
        <v>0</v>
      </c>
      <c r="F45">
        <v>0</v>
      </c>
    </row>
    <row r="46" spans="1:6" x14ac:dyDescent="0.3">
      <c r="A46">
        <v>43</v>
      </c>
      <c r="B46" t="s">
        <v>1061</v>
      </c>
      <c r="C46">
        <v>0</v>
      </c>
      <c r="D46">
        <v>0</v>
      </c>
      <c r="E46">
        <v>0</v>
      </c>
      <c r="F46">
        <v>0</v>
      </c>
    </row>
    <row r="47" spans="1:6" x14ac:dyDescent="0.3">
      <c r="A47">
        <v>44</v>
      </c>
      <c r="B47" t="s">
        <v>1062</v>
      </c>
      <c r="C47">
        <v>0</v>
      </c>
      <c r="D47">
        <v>0</v>
      </c>
      <c r="E47">
        <v>0</v>
      </c>
      <c r="F47">
        <v>0</v>
      </c>
    </row>
    <row r="48" spans="1:6" x14ac:dyDescent="0.3">
      <c r="A48">
        <v>45</v>
      </c>
      <c r="B48" t="s">
        <v>1063</v>
      </c>
      <c r="C48">
        <v>0</v>
      </c>
      <c r="D48">
        <v>0</v>
      </c>
      <c r="E48">
        <v>0</v>
      </c>
      <c r="F48">
        <v>0</v>
      </c>
    </row>
    <row r="49" spans="1:6" x14ac:dyDescent="0.3">
      <c r="A49">
        <v>46</v>
      </c>
      <c r="B49" t="s">
        <v>1064</v>
      </c>
      <c r="C49">
        <v>0</v>
      </c>
      <c r="D49">
        <v>0</v>
      </c>
      <c r="E49">
        <v>0</v>
      </c>
      <c r="F49">
        <v>0</v>
      </c>
    </row>
    <row r="50" spans="1:6" x14ac:dyDescent="0.3">
      <c r="A50">
        <v>47</v>
      </c>
      <c r="B50" t="s">
        <v>1065</v>
      </c>
      <c r="C50">
        <v>0</v>
      </c>
      <c r="D50">
        <v>0</v>
      </c>
      <c r="E50">
        <v>0</v>
      </c>
      <c r="F50">
        <v>0</v>
      </c>
    </row>
    <row r="51" spans="1:6" x14ac:dyDescent="0.3">
      <c r="A51">
        <v>48</v>
      </c>
      <c r="B51" t="s">
        <v>1066</v>
      </c>
      <c r="C51">
        <v>0</v>
      </c>
      <c r="D51">
        <v>0</v>
      </c>
      <c r="E51">
        <v>0</v>
      </c>
      <c r="F51">
        <v>0</v>
      </c>
    </row>
    <row r="52" spans="1:6" x14ac:dyDescent="0.3">
      <c r="A52">
        <v>49</v>
      </c>
      <c r="B52" t="s">
        <v>1067</v>
      </c>
      <c r="C52">
        <v>0</v>
      </c>
      <c r="D52">
        <v>0</v>
      </c>
      <c r="E52">
        <v>0</v>
      </c>
      <c r="F52">
        <v>0</v>
      </c>
    </row>
    <row r="53" spans="1:6" x14ac:dyDescent="0.3">
      <c r="A53">
        <v>50</v>
      </c>
      <c r="B53" t="s">
        <v>1068</v>
      </c>
      <c r="C53">
        <v>0</v>
      </c>
      <c r="D53">
        <v>0</v>
      </c>
      <c r="E53">
        <v>0</v>
      </c>
      <c r="F53">
        <v>0</v>
      </c>
    </row>
    <row r="54" spans="1:6" x14ac:dyDescent="0.3">
      <c r="A54">
        <v>51</v>
      </c>
      <c r="B54" t="s">
        <v>1069</v>
      </c>
      <c r="C54">
        <v>0</v>
      </c>
      <c r="D54">
        <v>0</v>
      </c>
      <c r="E54">
        <v>0</v>
      </c>
      <c r="F54">
        <v>0</v>
      </c>
    </row>
    <row r="55" spans="1:6" x14ac:dyDescent="0.3">
      <c r="A55">
        <v>52</v>
      </c>
      <c r="B55" t="s">
        <v>1070</v>
      </c>
      <c r="C55">
        <v>0</v>
      </c>
      <c r="D55">
        <v>0</v>
      </c>
      <c r="E55">
        <v>0</v>
      </c>
      <c r="F55">
        <v>0</v>
      </c>
    </row>
    <row r="56" spans="1:6" x14ac:dyDescent="0.3">
      <c r="A56">
        <v>53</v>
      </c>
      <c r="B56" t="s">
        <v>1071</v>
      </c>
      <c r="C56">
        <v>0</v>
      </c>
      <c r="D56">
        <v>0</v>
      </c>
      <c r="E56">
        <v>0</v>
      </c>
      <c r="F56">
        <v>0</v>
      </c>
    </row>
    <row r="57" spans="1:6" x14ac:dyDescent="0.3">
      <c r="A57">
        <v>54</v>
      </c>
      <c r="B57" t="s">
        <v>1072</v>
      </c>
      <c r="C57">
        <v>0</v>
      </c>
      <c r="D57">
        <v>0</v>
      </c>
      <c r="E57">
        <v>0</v>
      </c>
      <c r="F57">
        <v>0</v>
      </c>
    </row>
    <row r="58" spans="1:6" x14ac:dyDescent="0.3">
      <c r="A58">
        <v>55</v>
      </c>
      <c r="B58" t="s">
        <v>1073</v>
      </c>
      <c r="C58">
        <v>0</v>
      </c>
      <c r="D58">
        <v>0</v>
      </c>
      <c r="E58">
        <v>0</v>
      </c>
      <c r="F58">
        <v>0</v>
      </c>
    </row>
    <row r="59" spans="1:6" x14ac:dyDescent="0.3">
      <c r="A59">
        <v>56</v>
      </c>
      <c r="B59" t="s">
        <v>1074</v>
      </c>
      <c r="C59">
        <v>0</v>
      </c>
      <c r="D59">
        <v>0</v>
      </c>
      <c r="E59">
        <v>0</v>
      </c>
      <c r="F59">
        <v>0</v>
      </c>
    </row>
    <row r="60" spans="1:6" x14ac:dyDescent="0.3">
      <c r="A60">
        <v>57</v>
      </c>
      <c r="B60" t="s">
        <v>1075</v>
      </c>
      <c r="C60">
        <v>0</v>
      </c>
      <c r="D60">
        <v>0</v>
      </c>
      <c r="E60">
        <v>0</v>
      </c>
      <c r="F60">
        <v>0</v>
      </c>
    </row>
    <row r="61" spans="1:6" x14ac:dyDescent="0.3">
      <c r="A61">
        <v>58</v>
      </c>
      <c r="B61" t="s">
        <v>1076</v>
      </c>
      <c r="C61">
        <v>0</v>
      </c>
      <c r="D61">
        <v>0</v>
      </c>
      <c r="E61">
        <v>0</v>
      </c>
      <c r="F61">
        <v>0</v>
      </c>
    </row>
    <row r="62" spans="1:6" x14ac:dyDescent="0.3">
      <c r="A62">
        <v>59</v>
      </c>
      <c r="B62" t="s">
        <v>1077</v>
      </c>
      <c r="C62">
        <v>0</v>
      </c>
      <c r="D62">
        <v>0</v>
      </c>
      <c r="E62">
        <v>0</v>
      </c>
      <c r="F62">
        <v>0</v>
      </c>
    </row>
    <row r="63" spans="1:6" x14ac:dyDescent="0.3">
      <c r="A63">
        <v>60</v>
      </c>
      <c r="B63" t="s">
        <v>1078</v>
      </c>
      <c r="C63">
        <v>0</v>
      </c>
      <c r="D63">
        <v>0</v>
      </c>
      <c r="E63">
        <v>0</v>
      </c>
      <c r="F63">
        <v>0</v>
      </c>
    </row>
    <row r="64" spans="1:6" x14ac:dyDescent="0.3">
      <c r="A64">
        <v>61</v>
      </c>
      <c r="B64" t="s">
        <v>1079</v>
      </c>
      <c r="C64">
        <v>0</v>
      </c>
      <c r="D64">
        <v>0</v>
      </c>
      <c r="E64">
        <v>0</v>
      </c>
      <c r="F64">
        <v>0</v>
      </c>
    </row>
    <row r="65" spans="1:6" x14ac:dyDescent="0.3">
      <c r="A65">
        <v>62</v>
      </c>
      <c r="B65" t="s">
        <v>1080</v>
      </c>
      <c r="C65">
        <v>0</v>
      </c>
      <c r="D65">
        <v>0</v>
      </c>
      <c r="E65">
        <v>0</v>
      </c>
      <c r="F65">
        <v>0</v>
      </c>
    </row>
    <row r="66" spans="1:6" x14ac:dyDescent="0.3">
      <c r="A66">
        <v>63</v>
      </c>
      <c r="B66" t="s">
        <v>1081</v>
      </c>
      <c r="C66">
        <v>0</v>
      </c>
      <c r="D66">
        <v>0</v>
      </c>
      <c r="E66">
        <v>0</v>
      </c>
      <c r="F66">
        <v>0</v>
      </c>
    </row>
    <row r="67" spans="1:6" x14ac:dyDescent="0.3">
      <c r="A67">
        <v>64</v>
      </c>
      <c r="B67" t="s">
        <v>1082</v>
      </c>
      <c r="C67">
        <v>0</v>
      </c>
      <c r="D67">
        <v>0</v>
      </c>
      <c r="E67">
        <v>0</v>
      </c>
      <c r="F67">
        <v>0</v>
      </c>
    </row>
    <row r="68" spans="1:6" x14ac:dyDescent="0.3">
      <c r="A68">
        <v>65</v>
      </c>
      <c r="B68" t="s">
        <v>1083</v>
      </c>
      <c r="C68">
        <v>0</v>
      </c>
      <c r="D68">
        <v>0</v>
      </c>
      <c r="E68">
        <v>0</v>
      </c>
      <c r="F68">
        <v>0</v>
      </c>
    </row>
    <row r="69" spans="1:6" x14ac:dyDescent="0.3">
      <c r="A69">
        <v>66</v>
      </c>
      <c r="B69" t="s">
        <v>1084</v>
      </c>
      <c r="C69">
        <v>0</v>
      </c>
      <c r="D69">
        <v>0</v>
      </c>
      <c r="E69">
        <v>0</v>
      </c>
      <c r="F69">
        <v>0</v>
      </c>
    </row>
    <row r="70" spans="1:6" x14ac:dyDescent="0.3">
      <c r="A70">
        <v>67</v>
      </c>
      <c r="B70" t="s">
        <v>1085</v>
      </c>
      <c r="C70">
        <v>0</v>
      </c>
      <c r="D70">
        <v>0</v>
      </c>
      <c r="E70">
        <v>0</v>
      </c>
      <c r="F70">
        <v>0</v>
      </c>
    </row>
    <row r="71" spans="1:6" x14ac:dyDescent="0.3">
      <c r="A71">
        <v>68</v>
      </c>
      <c r="B71" t="s">
        <v>1086</v>
      </c>
      <c r="C71">
        <v>0</v>
      </c>
      <c r="D71">
        <v>0</v>
      </c>
      <c r="E71">
        <v>0</v>
      </c>
      <c r="F71">
        <v>0</v>
      </c>
    </row>
    <row r="72" spans="1:6" x14ac:dyDescent="0.3">
      <c r="A72">
        <v>69</v>
      </c>
      <c r="B72" t="s">
        <v>1087</v>
      </c>
      <c r="C72">
        <v>0</v>
      </c>
      <c r="D72">
        <v>0</v>
      </c>
      <c r="E72">
        <v>0</v>
      </c>
      <c r="F72">
        <v>0</v>
      </c>
    </row>
    <row r="73" spans="1:6" x14ac:dyDescent="0.3">
      <c r="A73">
        <v>70</v>
      </c>
      <c r="B73" t="s">
        <v>1088</v>
      </c>
      <c r="C73">
        <v>0</v>
      </c>
      <c r="D73">
        <v>0</v>
      </c>
      <c r="E73">
        <v>0</v>
      </c>
      <c r="F73">
        <v>0</v>
      </c>
    </row>
    <row r="74" spans="1:6" x14ac:dyDescent="0.3">
      <c r="A74">
        <v>71</v>
      </c>
      <c r="B74" t="s">
        <v>1089</v>
      </c>
      <c r="C74">
        <v>0</v>
      </c>
      <c r="D74">
        <v>0</v>
      </c>
      <c r="E74">
        <v>0</v>
      </c>
      <c r="F74">
        <v>0</v>
      </c>
    </row>
    <row r="75" spans="1:6" x14ac:dyDescent="0.3">
      <c r="A75">
        <v>72</v>
      </c>
      <c r="B75" t="s">
        <v>1090</v>
      </c>
      <c r="C75">
        <v>0</v>
      </c>
      <c r="D75">
        <v>0</v>
      </c>
      <c r="E75">
        <v>0</v>
      </c>
      <c r="F75">
        <v>0</v>
      </c>
    </row>
    <row r="76" spans="1:6" x14ac:dyDescent="0.3">
      <c r="A76">
        <v>73</v>
      </c>
      <c r="B76" t="s">
        <v>1091</v>
      </c>
      <c r="C76">
        <v>0</v>
      </c>
      <c r="D76">
        <v>0</v>
      </c>
      <c r="E76">
        <v>0</v>
      </c>
      <c r="F76">
        <v>0</v>
      </c>
    </row>
    <row r="77" spans="1:6" x14ac:dyDescent="0.3">
      <c r="A77">
        <v>74</v>
      </c>
      <c r="B77" t="s">
        <v>1092</v>
      </c>
      <c r="C77">
        <v>0</v>
      </c>
      <c r="D77">
        <v>0</v>
      </c>
      <c r="E77">
        <v>0</v>
      </c>
      <c r="F77">
        <v>0</v>
      </c>
    </row>
    <row r="78" spans="1:6" x14ac:dyDescent="0.3">
      <c r="A78">
        <v>75</v>
      </c>
      <c r="B78" t="s">
        <v>1093</v>
      </c>
      <c r="C78">
        <v>0</v>
      </c>
      <c r="D78">
        <v>0</v>
      </c>
      <c r="E78">
        <v>0</v>
      </c>
      <c r="F78">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14999847407452621"/>
  </sheetPr>
  <dimension ref="A1:AL225"/>
  <sheetViews>
    <sheetView workbookViewId="0">
      <selection activeCell="J27" sqref="J27"/>
    </sheetView>
  </sheetViews>
  <sheetFormatPr defaultColWidth="9.109375" defaultRowHeight="13.8" x14ac:dyDescent="0.25"/>
  <cols>
    <col min="1" max="1" width="29.88671875" style="13" bestFit="1" customWidth="1"/>
    <col min="2" max="2" width="20.6640625" style="13" bestFit="1" customWidth="1"/>
    <col min="3" max="3" width="27.88671875" style="13" bestFit="1" customWidth="1"/>
    <col min="4" max="4" width="9.109375" style="13"/>
    <col min="5" max="5" width="38" style="13" bestFit="1" customWidth="1"/>
    <col min="6" max="7" width="36.33203125" style="13" customWidth="1"/>
    <col min="8" max="10" width="9.109375" style="13"/>
    <col min="11" max="11" width="15.44140625" style="13" bestFit="1" customWidth="1"/>
    <col min="12" max="12" width="9.109375" style="13"/>
    <col min="13" max="13" width="18.88671875" style="13" bestFit="1" customWidth="1"/>
    <col min="14" max="16" width="9.109375" style="13"/>
    <col min="17" max="17" width="18" style="13" bestFit="1" customWidth="1"/>
    <col min="18" max="18" width="19.44140625" style="13" bestFit="1" customWidth="1"/>
    <col min="19" max="21" width="9.109375" style="13"/>
    <col min="22" max="22" width="16.33203125" style="13" bestFit="1" customWidth="1"/>
    <col min="23" max="23" width="9.109375" style="13"/>
    <col min="24" max="24" width="24.33203125" style="13" bestFit="1" customWidth="1"/>
    <col min="25" max="25" width="18.44140625" style="13" bestFit="1" customWidth="1"/>
    <col min="26" max="26" width="13.6640625" style="13" bestFit="1" customWidth="1"/>
    <col min="27" max="27" width="7.5546875" style="13" bestFit="1" customWidth="1"/>
    <col min="28" max="28" width="6.88671875" style="13" bestFit="1" customWidth="1"/>
    <col min="29" max="29" width="18.44140625" style="13" bestFit="1" customWidth="1"/>
    <col min="30" max="30" width="13.6640625" style="13" bestFit="1" customWidth="1"/>
    <col min="31" max="31" width="7.5546875" style="13" bestFit="1" customWidth="1"/>
    <col min="32" max="32" width="6" style="13" bestFit="1" customWidth="1"/>
    <col min="33" max="34" width="9.109375" style="13"/>
    <col min="35" max="35" width="13.109375" style="13" customWidth="1"/>
    <col min="36" max="36" width="91.6640625" style="13" bestFit="1" customWidth="1"/>
    <col min="37" max="37" width="40.33203125" style="13" bestFit="1" customWidth="1"/>
    <col min="38" max="16384" width="9.109375" style="13"/>
  </cols>
  <sheetData>
    <row r="1" spans="1:38" ht="31.8" x14ac:dyDescent="0.55000000000000004">
      <c r="A1" s="12" t="s">
        <v>14</v>
      </c>
    </row>
    <row r="3" spans="1:38" x14ac:dyDescent="0.25">
      <c r="X3" s="13" t="s">
        <v>1187</v>
      </c>
      <c r="AH3" s="80" t="s">
        <v>1193</v>
      </c>
      <c r="AI3" s="80"/>
    </row>
    <row r="4" spans="1:38" x14ac:dyDescent="0.25">
      <c r="A4" s="6">
        <v>0</v>
      </c>
      <c r="B4" s="6" t="s">
        <v>1094</v>
      </c>
      <c r="C4" s="6" t="s">
        <v>1095</v>
      </c>
      <c r="E4" s="6" t="s">
        <v>1228</v>
      </c>
      <c r="F4" s="6" t="s">
        <v>1094</v>
      </c>
      <c r="G4" s="6" t="s">
        <v>1095</v>
      </c>
      <c r="I4" s="27" t="s">
        <v>19</v>
      </c>
      <c r="K4" s="58"/>
      <c r="M4" s="58"/>
      <c r="O4" s="6" t="s">
        <v>77</v>
      </c>
      <c r="Q4" s="22" t="s">
        <v>78</v>
      </c>
      <c r="R4" s="22" t="s">
        <v>1194</v>
      </c>
      <c r="S4" s="22" t="s">
        <v>19</v>
      </c>
      <c r="T4" s="22" t="s">
        <v>1191</v>
      </c>
      <c r="V4" s="6" t="s">
        <v>86</v>
      </c>
      <c r="X4" s="6" t="s">
        <v>1188</v>
      </c>
      <c r="Y4" s="6" t="s">
        <v>1189</v>
      </c>
      <c r="Z4" s="6" t="s">
        <v>1190</v>
      </c>
      <c r="AA4" s="6" t="s">
        <v>19</v>
      </c>
      <c r="AB4" s="6" t="s">
        <v>1191</v>
      </c>
      <c r="AC4" s="6" t="s">
        <v>1189</v>
      </c>
      <c r="AD4" s="6" t="s">
        <v>1190</v>
      </c>
      <c r="AE4" s="6" t="s">
        <v>19</v>
      </c>
      <c r="AF4" s="6" t="s">
        <v>1191</v>
      </c>
      <c r="AH4" s="80" t="s">
        <v>66</v>
      </c>
      <c r="AI4" s="80" t="s">
        <v>115</v>
      </c>
      <c r="AK4" s="84" t="s">
        <v>173</v>
      </c>
    </row>
    <row r="5" spans="1:38" x14ac:dyDescent="0.25">
      <c r="A5" s="115">
        <v>0</v>
      </c>
      <c r="B5" s="115" t="s">
        <v>803</v>
      </c>
      <c r="C5" s="115" t="s">
        <v>807</v>
      </c>
      <c r="E5" s="114" t="s">
        <v>1096</v>
      </c>
      <c r="F5" s="114" t="s">
        <v>803</v>
      </c>
      <c r="G5" s="114" t="s">
        <v>804</v>
      </c>
      <c r="I5" s="28" t="s">
        <v>33</v>
      </c>
      <c r="K5" s="30"/>
      <c r="O5" s="28" t="s">
        <v>75</v>
      </c>
      <c r="Q5" s="52" t="s">
        <v>48</v>
      </c>
      <c r="R5" s="52">
        <v>0.2</v>
      </c>
      <c r="S5" s="52" t="s">
        <v>45</v>
      </c>
      <c r="T5" s="52" t="s">
        <v>16</v>
      </c>
      <c r="V5" s="28" t="s">
        <v>87</v>
      </c>
      <c r="X5" s="75" t="s">
        <v>1192</v>
      </c>
      <c r="Y5" s="75">
        <v>0.23</v>
      </c>
      <c r="Z5" s="75">
        <v>2.839506172839506E-3</v>
      </c>
      <c r="AA5" s="75" t="s">
        <v>45</v>
      </c>
      <c r="AB5" s="75" t="s">
        <v>16</v>
      </c>
      <c r="AC5" s="75">
        <v>1.74</v>
      </c>
      <c r="AD5" s="75">
        <v>2.148148148148148E-2</v>
      </c>
      <c r="AE5" s="75" t="s">
        <v>115</v>
      </c>
      <c r="AF5" s="75" t="s">
        <v>15</v>
      </c>
      <c r="AH5" s="80">
        <v>1</v>
      </c>
      <c r="AI5" s="197">
        <v>0.28000000000000003</v>
      </c>
      <c r="AJ5" s="13" t="s">
        <v>654</v>
      </c>
      <c r="AK5" s="28" t="s">
        <v>163</v>
      </c>
      <c r="AL5" s="13" t="e">
        <f>VLOOKUP(AK5,Other_tabels!$E$5:$G$131,2,FALSE)</f>
        <v>#N/A</v>
      </c>
    </row>
    <row r="6" spans="1:38" x14ac:dyDescent="0.25">
      <c r="A6" s="115">
        <v>0</v>
      </c>
      <c r="B6" s="115" t="s">
        <v>807</v>
      </c>
      <c r="C6" s="115" t="s">
        <v>804</v>
      </c>
      <c r="E6" s="114" t="s">
        <v>619</v>
      </c>
      <c r="F6" s="114" t="s">
        <v>799</v>
      </c>
      <c r="G6" s="114" t="s">
        <v>800</v>
      </c>
      <c r="I6" s="28" t="s">
        <v>41</v>
      </c>
      <c r="K6" s="30"/>
      <c r="O6" s="28" t="s">
        <v>76</v>
      </c>
      <c r="Q6" s="52" t="s">
        <v>240</v>
      </c>
      <c r="R6" s="52">
        <v>100</v>
      </c>
      <c r="S6" s="52" t="s">
        <v>1195</v>
      </c>
      <c r="T6" s="52" t="s">
        <v>1196</v>
      </c>
      <c r="V6" s="28" t="s">
        <v>16</v>
      </c>
      <c r="X6" s="75" t="s">
        <v>239</v>
      </c>
      <c r="Y6" s="75">
        <v>0.23</v>
      </c>
      <c r="Z6" s="75">
        <v>2.6558891454965356E-3</v>
      </c>
      <c r="AA6" s="75" t="s">
        <v>45</v>
      </c>
      <c r="AB6" s="75" t="s">
        <v>16</v>
      </c>
      <c r="AC6" s="75">
        <v>1.74</v>
      </c>
      <c r="AD6" s="75">
        <v>2.0092378752886834E-2</v>
      </c>
      <c r="AE6" s="75" t="s">
        <v>115</v>
      </c>
      <c r="AF6" s="75" t="s">
        <v>15</v>
      </c>
      <c r="AK6" s="28" t="s">
        <v>174</v>
      </c>
    </row>
    <row r="7" spans="1:38" x14ac:dyDescent="0.25">
      <c r="A7" s="115">
        <v>0</v>
      </c>
      <c r="B7" s="115" t="s">
        <v>137</v>
      </c>
      <c r="C7" s="115" t="s">
        <v>800</v>
      </c>
      <c r="E7" s="114" t="s">
        <v>184</v>
      </c>
      <c r="F7" s="114" t="s">
        <v>803</v>
      </c>
      <c r="G7" s="114" t="s">
        <v>828</v>
      </c>
      <c r="I7" s="28" t="s">
        <v>45</v>
      </c>
      <c r="K7" s="30"/>
      <c r="Q7" s="52" t="s">
        <v>105</v>
      </c>
      <c r="R7" s="52">
        <v>254</v>
      </c>
      <c r="S7" s="52" t="s">
        <v>1195</v>
      </c>
      <c r="T7" s="52" t="s">
        <v>1196</v>
      </c>
      <c r="X7" s="75">
        <v>0</v>
      </c>
      <c r="Y7" s="75">
        <v>0</v>
      </c>
      <c r="Z7" s="75">
        <v>0</v>
      </c>
      <c r="AA7" s="75" t="s">
        <v>45</v>
      </c>
      <c r="AB7" s="75" t="s">
        <v>16</v>
      </c>
      <c r="AC7" s="75">
        <v>0</v>
      </c>
      <c r="AD7" s="75">
        <v>0</v>
      </c>
      <c r="AE7" s="75" t="s">
        <v>115</v>
      </c>
      <c r="AF7" s="75" t="s">
        <v>15</v>
      </c>
      <c r="AK7" s="28" t="s">
        <v>167</v>
      </c>
    </row>
    <row r="8" spans="1:38" x14ac:dyDescent="0.25">
      <c r="A8" s="115">
        <v>0</v>
      </c>
      <c r="B8" s="115" t="s">
        <v>1097</v>
      </c>
      <c r="C8" s="115" t="s">
        <v>1098</v>
      </c>
      <c r="E8" s="114" t="s">
        <v>1099</v>
      </c>
      <c r="F8" s="114">
        <v>0</v>
      </c>
      <c r="G8" s="114">
        <v>0</v>
      </c>
      <c r="I8" s="28" t="s">
        <v>115</v>
      </c>
      <c r="K8" s="30"/>
      <c r="Q8" s="52" t="s">
        <v>1197</v>
      </c>
      <c r="R8" s="52">
        <v>370</v>
      </c>
      <c r="S8" s="52" t="s">
        <v>1195</v>
      </c>
      <c r="T8" s="52" t="s">
        <v>1196</v>
      </c>
      <c r="X8" s="75">
        <v>0</v>
      </c>
      <c r="Y8" s="75">
        <v>0</v>
      </c>
      <c r="Z8" s="75">
        <v>0</v>
      </c>
      <c r="AA8" s="75" t="s">
        <v>45</v>
      </c>
      <c r="AB8" s="75" t="s">
        <v>16</v>
      </c>
      <c r="AC8" s="75">
        <v>0</v>
      </c>
      <c r="AD8" s="75">
        <v>0</v>
      </c>
      <c r="AE8" s="75" t="s">
        <v>115</v>
      </c>
      <c r="AF8" s="75" t="s">
        <v>15</v>
      </c>
      <c r="AK8" s="28" t="s">
        <v>168</v>
      </c>
    </row>
    <row r="9" spans="1:38" x14ac:dyDescent="0.25">
      <c r="A9" s="115">
        <v>0</v>
      </c>
      <c r="B9" s="115" t="s">
        <v>1100</v>
      </c>
      <c r="C9" s="115" t="s">
        <v>1101</v>
      </c>
      <c r="E9" s="114" t="s">
        <v>313</v>
      </c>
      <c r="F9" s="114" t="s">
        <v>803</v>
      </c>
      <c r="G9" s="114" t="s">
        <v>800</v>
      </c>
      <c r="I9" s="28" t="s">
        <v>66</v>
      </c>
      <c r="K9" s="30"/>
      <c r="Q9" s="52" t="s">
        <v>1198</v>
      </c>
      <c r="R9" s="52">
        <v>52</v>
      </c>
      <c r="S9" s="52" t="s">
        <v>1195</v>
      </c>
      <c r="T9" s="52" t="s">
        <v>1196</v>
      </c>
      <c r="X9" s="75">
        <v>0</v>
      </c>
      <c r="Y9" s="75">
        <v>0</v>
      </c>
      <c r="Z9" s="75">
        <v>0</v>
      </c>
      <c r="AA9" s="75" t="s">
        <v>45</v>
      </c>
      <c r="AB9" s="75" t="s">
        <v>16</v>
      </c>
      <c r="AC9" s="75">
        <v>0</v>
      </c>
      <c r="AD9" s="75">
        <v>0</v>
      </c>
      <c r="AE9" s="75" t="s">
        <v>115</v>
      </c>
      <c r="AF9" s="75" t="s">
        <v>15</v>
      </c>
      <c r="AK9" s="28"/>
    </row>
    <row r="10" spans="1:38" x14ac:dyDescent="0.25">
      <c r="A10" s="115">
        <v>0</v>
      </c>
      <c r="B10" s="115" t="s">
        <v>1102</v>
      </c>
      <c r="C10" s="115" t="s">
        <v>828</v>
      </c>
      <c r="E10" s="114" t="s">
        <v>1103</v>
      </c>
      <c r="F10" s="114">
        <v>0</v>
      </c>
      <c r="G10" s="114">
        <v>0</v>
      </c>
      <c r="I10" s="28" t="s">
        <v>42</v>
      </c>
      <c r="K10" s="30"/>
      <c r="Q10" s="52" t="s">
        <v>1199</v>
      </c>
      <c r="R10" s="52">
        <v>11</v>
      </c>
      <c r="S10" s="52" t="s">
        <v>1195</v>
      </c>
      <c r="T10" s="52" t="s">
        <v>1196</v>
      </c>
      <c r="X10" s="75">
        <v>0</v>
      </c>
      <c r="Y10" s="75">
        <v>0</v>
      </c>
      <c r="Z10" s="75">
        <v>0</v>
      </c>
      <c r="AA10" s="75" t="s">
        <v>45</v>
      </c>
      <c r="AB10" s="75" t="s">
        <v>16</v>
      </c>
      <c r="AC10" s="75">
        <v>0</v>
      </c>
      <c r="AD10" s="75">
        <v>0</v>
      </c>
      <c r="AE10" s="75" t="s">
        <v>115</v>
      </c>
      <c r="AF10" s="75" t="s">
        <v>15</v>
      </c>
      <c r="AK10" s="28"/>
    </row>
    <row r="11" spans="1:38" x14ac:dyDescent="0.25">
      <c r="A11" s="115">
        <v>0</v>
      </c>
      <c r="B11" s="115" t="s">
        <v>834</v>
      </c>
      <c r="C11" s="115" t="s">
        <v>1104</v>
      </c>
      <c r="E11" s="114" t="s">
        <v>185</v>
      </c>
      <c r="F11" s="114" t="s">
        <v>137</v>
      </c>
      <c r="G11" s="114" t="s">
        <v>603</v>
      </c>
      <c r="I11" s="28" t="s">
        <v>43</v>
      </c>
      <c r="K11" s="30"/>
      <c r="Q11" s="52" t="s">
        <v>1200</v>
      </c>
      <c r="R11" s="52">
        <v>45</v>
      </c>
      <c r="S11" s="52" t="s">
        <v>1195</v>
      </c>
      <c r="T11" s="52" t="s">
        <v>1196</v>
      </c>
      <c r="X11" s="75">
        <v>0</v>
      </c>
      <c r="Y11" s="75">
        <v>0</v>
      </c>
      <c r="Z11" s="75">
        <v>0</v>
      </c>
      <c r="AA11" s="75" t="s">
        <v>45</v>
      </c>
      <c r="AB11" s="75" t="s">
        <v>16</v>
      </c>
      <c r="AC11" s="75">
        <v>0</v>
      </c>
      <c r="AD11" s="75">
        <v>0</v>
      </c>
      <c r="AE11" s="75" t="s">
        <v>115</v>
      </c>
      <c r="AF11" s="75" t="s">
        <v>15</v>
      </c>
      <c r="AK11" s="28"/>
    </row>
    <row r="12" spans="1:38" x14ac:dyDescent="0.25">
      <c r="A12" s="115">
        <v>0</v>
      </c>
      <c r="B12" s="115" t="s">
        <v>953</v>
      </c>
      <c r="C12" s="115" t="s">
        <v>1105</v>
      </c>
      <c r="E12" s="114" t="s">
        <v>307</v>
      </c>
      <c r="F12" s="114" t="s">
        <v>1106</v>
      </c>
      <c r="G12" s="114" t="s">
        <v>548</v>
      </c>
      <c r="I12" s="28" t="s">
        <v>44</v>
      </c>
      <c r="K12" s="30"/>
      <c r="Q12" s="52" t="s">
        <v>1201</v>
      </c>
      <c r="R12" s="52">
        <v>41</v>
      </c>
      <c r="S12" s="52" t="s">
        <v>1195</v>
      </c>
      <c r="T12" s="52" t="s">
        <v>1196</v>
      </c>
      <c r="X12" s="75">
        <v>0</v>
      </c>
      <c r="Y12" s="75">
        <v>0</v>
      </c>
      <c r="Z12" s="75">
        <v>0</v>
      </c>
      <c r="AA12" s="75" t="s">
        <v>45</v>
      </c>
      <c r="AB12" s="75" t="s">
        <v>16</v>
      </c>
      <c r="AC12" s="75">
        <v>0</v>
      </c>
      <c r="AD12" s="75">
        <v>0</v>
      </c>
      <c r="AE12" s="75" t="s">
        <v>115</v>
      </c>
      <c r="AF12" s="75" t="s">
        <v>15</v>
      </c>
      <c r="AK12" s="28"/>
    </row>
    <row r="13" spans="1:38" x14ac:dyDescent="0.25">
      <c r="A13" s="115">
        <v>0</v>
      </c>
      <c r="B13" s="115" t="s">
        <v>547</v>
      </c>
      <c r="C13" s="115" t="s">
        <v>137</v>
      </c>
      <c r="E13" s="114" t="s">
        <v>186</v>
      </c>
      <c r="F13" s="114" t="s">
        <v>1107</v>
      </c>
      <c r="G13" s="114" t="s">
        <v>548</v>
      </c>
      <c r="K13" s="30"/>
      <c r="Q13" s="52">
        <v>0</v>
      </c>
      <c r="R13" s="52">
        <v>0</v>
      </c>
      <c r="S13" s="52">
        <v>0</v>
      </c>
      <c r="T13" s="52">
        <v>0</v>
      </c>
      <c r="X13" s="75">
        <v>0</v>
      </c>
      <c r="Y13" s="75">
        <v>0</v>
      </c>
      <c r="Z13" s="75">
        <v>0</v>
      </c>
      <c r="AA13" s="75" t="s">
        <v>45</v>
      </c>
      <c r="AB13" s="75" t="s">
        <v>16</v>
      </c>
      <c r="AC13" s="75">
        <v>0</v>
      </c>
      <c r="AD13" s="75">
        <v>0</v>
      </c>
      <c r="AE13" s="75" t="s">
        <v>115</v>
      </c>
      <c r="AF13" s="75" t="s">
        <v>15</v>
      </c>
      <c r="AK13" s="28"/>
    </row>
    <row r="14" spans="1:38" x14ac:dyDescent="0.25">
      <c r="A14" s="115">
        <v>0</v>
      </c>
      <c r="B14" s="115" t="s">
        <v>1108</v>
      </c>
      <c r="C14" s="115" t="s">
        <v>603</v>
      </c>
      <c r="E14" s="114" t="s">
        <v>210</v>
      </c>
      <c r="F14" s="114" t="s">
        <v>953</v>
      </c>
      <c r="G14" s="114" t="s">
        <v>603</v>
      </c>
      <c r="K14" s="30"/>
      <c r="X14" s="75">
        <v>0</v>
      </c>
      <c r="Y14" s="75">
        <v>0</v>
      </c>
      <c r="Z14" s="75">
        <v>0</v>
      </c>
      <c r="AA14" s="75" t="s">
        <v>45</v>
      </c>
      <c r="AB14" s="75" t="s">
        <v>16</v>
      </c>
      <c r="AC14" s="75">
        <v>0</v>
      </c>
      <c r="AD14" s="75">
        <v>0</v>
      </c>
      <c r="AE14" s="75" t="s">
        <v>115</v>
      </c>
      <c r="AF14" s="75" t="s">
        <v>15</v>
      </c>
      <c r="AK14" s="28"/>
    </row>
    <row r="15" spans="1:38" x14ac:dyDescent="0.25">
      <c r="A15" s="115">
        <v>0</v>
      </c>
      <c r="B15" s="115" t="s">
        <v>1109</v>
      </c>
      <c r="C15" s="115" t="s">
        <v>909</v>
      </c>
      <c r="E15" s="114" t="s">
        <v>211</v>
      </c>
      <c r="F15" s="114" t="s">
        <v>953</v>
      </c>
      <c r="G15" s="114" t="s">
        <v>603</v>
      </c>
      <c r="K15" s="30"/>
      <c r="X15" s="75">
        <v>0</v>
      </c>
      <c r="Y15" s="75">
        <v>0</v>
      </c>
      <c r="Z15" s="75">
        <v>0</v>
      </c>
      <c r="AA15" s="75" t="s">
        <v>45</v>
      </c>
      <c r="AB15" s="75" t="s">
        <v>16</v>
      </c>
      <c r="AC15" s="75">
        <v>0</v>
      </c>
      <c r="AD15" s="75">
        <v>0</v>
      </c>
      <c r="AE15" s="75" t="s">
        <v>115</v>
      </c>
      <c r="AF15" s="75" t="s">
        <v>15</v>
      </c>
      <c r="AK15" s="28"/>
    </row>
    <row r="16" spans="1:38" x14ac:dyDescent="0.25">
      <c r="A16" s="115">
        <v>0</v>
      </c>
      <c r="B16" s="115" t="s">
        <v>1110</v>
      </c>
      <c r="C16" s="115" t="s">
        <v>835</v>
      </c>
      <c r="E16" s="114" t="s">
        <v>187</v>
      </c>
      <c r="F16" s="114" t="s">
        <v>803</v>
      </c>
      <c r="G16" s="114" t="s">
        <v>828</v>
      </c>
      <c r="K16" s="30"/>
      <c r="X16" s="75">
        <v>0</v>
      </c>
      <c r="Y16" s="75">
        <v>0</v>
      </c>
      <c r="Z16" s="75">
        <v>0</v>
      </c>
      <c r="AA16" s="75" t="s">
        <v>45</v>
      </c>
      <c r="AB16" s="75" t="s">
        <v>16</v>
      </c>
      <c r="AC16" s="75">
        <v>0</v>
      </c>
      <c r="AD16" s="75">
        <v>0</v>
      </c>
      <c r="AE16" s="75" t="s">
        <v>115</v>
      </c>
      <c r="AF16" s="75" t="s">
        <v>15</v>
      </c>
      <c r="AK16" s="28"/>
    </row>
    <row r="17" spans="1:37" x14ac:dyDescent="0.25">
      <c r="A17" s="115">
        <v>0</v>
      </c>
      <c r="B17" s="115" t="s">
        <v>1106</v>
      </c>
      <c r="C17" s="115" t="s">
        <v>1111</v>
      </c>
      <c r="E17" s="114" t="s">
        <v>1112</v>
      </c>
      <c r="F17" s="114" t="s">
        <v>1113</v>
      </c>
      <c r="G17" s="114" t="s">
        <v>1114</v>
      </c>
      <c r="K17" s="30"/>
      <c r="X17" s="75">
        <v>0</v>
      </c>
      <c r="Y17" s="75">
        <v>0</v>
      </c>
      <c r="Z17" s="75">
        <v>0</v>
      </c>
      <c r="AA17" s="75" t="s">
        <v>45</v>
      </c>
      <c r="AB17" s="75" t="s">
        <v>16</v>
      </c>
      <c r="AC17" s="75">
        <v>0</v>
      </c>
      <c r="AD17" s="75">
        <v>0</v>
      </c>
      <c r="AE17" s="75" t="s">
        <v>115</v>
      </c>
      <c r="AF17" s="75" t="s">
        <v>15</v>
      </c>
      <c r="AK17" s="28"/>
    </row>
    <row r="18" spans="1:37" x14ac:dyDescent="0.25">
      <c r="A18" s="115">
        <v>0</v>
      </c>
      <c r="B18" s="115" t="s">
        <v>908</v>
      </c>
      <c r="C18" s="115" t="s">
        <v>548</v>
      </c>
      <c r="E18" s="114" t="s">
        <v>1115</v>
      </c>
      <c r="F18" s="114" t="s">
        <v>1113</v>
      </c>
      <c r="G18" s="114" t="s">
        <v>1114</v>
      </c>
      <c r="K18" s="30"/>
      <c r="X18" s="75">
        <v>0</v>
      </c>
      <c r="Y18" s="75">
        <v>0</v>
      </c>
      <c r="Z18" s="75">
        <v>0</v>
      </c>
      <c r="AA18" s="75" t="s">
        <v>45</v>
      </c>
      <c r="AB18" s="75" t="s">
        <v>16</v>
      </c>
      <c r="AC18" s="75">
        <v>0</v>
      </c>
      <c r="AD18" s="75">
        <v>0</v>
      </c>
      <c r="AE18" s="75" t="s">
        <v>115</v>
      </c>
      <c r="AF18" s="75" t="s">
        <v>15</v>
      </c>
    </row>
    <row r="19" spans="1:37" x14ac:dyDescent="0.25">
      <c r="A19" s="115">
        <v>0</v>
      </c>
      <c r="B19" s="115" t="s">
        <v>913</v>
      </c>
      <c r="C19" s="115" t="s">
        <v>1116</v>
      </c>
      <c r="E19" s="114" t="s">
        <v>1117</v>
      </c>
      <c r="F19" s="114" t="s">
        <v>1113</v>
      </c>
      <c r="G19" s="114" t="s">
        <v>1114</v>
      </c>
      <c r="K19" s="30"/>
      <c r="X19" s="75">
        <v>0</v>
      </c>
      <c r="Y19" s="75">
        <v>0</v>
      </c>
      <c r="Z19" s="75">
        <v>0</v>
      </c>
      <c r="AA19" s="75" t="s">
        <v>45</v>
      </c>
      <c r="AB19" s="75" t="s">
        <v>16</v>
      </c>
      <c r="AC19" s="75">
        <v>0</v>
      </c>
      <c r="AD19" s="75">
        <v>0</v>
      </c>
      <c r="AE19" s="75" t="s">
        <v>115</v>
      </c>
      <c r="AF19" s="75" t="s">
        <v>15</v>
      </c>
    </row>
    <row r="20" spans="1:37" x14ac:dyDescent="0.25">
      <c r="A20" s="115">
        <v>0</v>
      </c>
      <c r="B20" s="115" t="s">
        <v>921</v>
      </c>
      <c r="C20" s="115" t="s">
        <v>1114</v>
      </c>
      <c r="E20" s="114" t="s">
        <v>312</v>
      </c>
      <c r="F20" s="114" t="s">
        <v>807</v>
      </c>
      <c r="G20" s="114" t="s">
        <v>807</v>
      </c>
      <c r="X20" s="75">
        <v>0</v>
      </c>
      <c r="Y20" s="75">
        <v>0</v>
      </c>
      <c r="Z20" s="75">
        <v>0</v>
      </c>
      <c r="AA20" s="75" t="s">
        <v>45</v>
      </c>
      <c r="AB20" s="75" t="s">
        <v>16</v>
      </c>
      <c r="AC20" s="75">
        <v>0</v>
      </c>
      <c r="AD20" s="75">
        <v>0</v>
      </c>
      <c r="AE20" s="75" t="s">
        <v>115</v>
      </c>
      <c r="AF20" s="75" t="s">
        <v>15</v>
      </c>
    </row>
    <row r="21" spans="1:37" x14ac:dyDescent="0.25">
      <c r="A21" s="115">
        <v>0</v>
      </c>
      <c r="B21" s="115" t="s">
        <v>925</v>
      </c>
      <c r="C21" s="115" t="s">
        <v>854</v>
      </c>
      <c r="E21" s="114" t="s">
        <v>568</v>
      </c>
      <c r="F21" s="114" t="s">
        <v>807</v>
      </c>
      <c r="G21" s="114" t="s">
        <v>807</v>
      </c>
      <c r="X21" s="75">
        <v>0</v>
      </c>
      <c r="Y21" s="75">
        <v>0</v>
      </c>
      <c r="Z21" s="75">
        <v>0</v>
      </c>
      <c r="AA21" s="75" t="s">
        <v>45</v>
      </c>
      <c r="AB21" s="75" t="s">
        <v>16</v>
      </c>
      <c r="AC21" s="75">
        <v>0</v>
      </c>
      <c r="AD21" s="75">
        <v>0</v>
      </c>
      <c r="AE21" s="75" t="s">
        <v>115</v>
      </c>
      <c r="AF21" s="75" t="s">
        <v>15</v>
      </c>
    </row>
    <row r="22" spans="1:37" x14ac:dyDescent="0.25">
      <c r="A22" s="115">
        <v>0</v>
      </c>
      <c r="B22" s="115" t="s">
        <v>928</v>
      </c>
      <c r="C22" s="115" t="s">
        <v>1118</v>
      </c>
      <c r="E22" s="114" t="s">
        <v>1119</v>
      </c>
      <c r="F22" s="114" t="s">
        <v>1113</v>
      </c>
      <c r="G22" s="114" t="s">
        <v>1114</v>
      </c>
      <c r="X22" s="75">
        <v>0</v>
      </c>
      <c r="Y22" s="75">
        <v>0</v>
      </c>
      <c r="Z22" s="75">
        <v>0</v>
      </c>
      <c r="AA22" s="75" t="s">
        <v>45</v>
      </c>
      <c r="AB22" s="75" t="s">
        <v>16</v>
      </c>
      <c r="AC22" s="75">
        <v>0</v>
      </c>
      <c r="AD22" s="75">
        <v>0</v>
      </c>
      <c r="AE22" s="75" t="s">
        <v>115</v>
      </c>
      <c r="AF22" s="75" t="s">
        <v>15</v>
      </c>
    </row>
    <row r="23" spans="1:37" x14ac:dyDescent="0.25">
      <c r="A23" s="115">
        <v>0</v>
      </c>
      <c r="B23" s="115" t="s">
        <v>1107</v>
      </c>
      <c r="C23" s="115" t="s">
        <v>1120</v>
      </c>
      <c r="E23" s="114" t="s">
        <v>181</v>
      </c>
      <c r="F23" s="114" t="s">
        <v>1097</v>
      </c>
      <c r="G23" s="114" t="s">
        <v>603</v>
      </c>
    </row>
    <row r="24" spans="1:37" x14ac:dyDescent="0.25">
      <c r="A24" s="115">
        <v>0</v>
      </c>
      <c r="B24" s="115" t="s">
        <v>1121</v>
      </c>
      <c r="C24" s="115" t="s">
        <v>653</v>
      </c>
      <c r="E24" s="114" t="s">
        <v>176</v>
      </c>
      <c r="F24" s="114" t="s">
        <v>1100</v>
      </c>
      <c r="G24" s="114" t="s">
        <v>603</v>
      </c>
    </row>
    <row r="25" spans="1:37" x14ac:dyDescent="0.25">
      <c r="A25" s="115">
        <v>0</v>
      </c>
      <c r="B25" s="115" t="s">
        <v>834</v>
      </c>
      <c r="C25" s="115" t="s">
        <v>922</v>
      </c>
      <c r="E25" s="114" t="s">
        <v>907</v>
      </c>
      <c r="F25" s="114" t="s">
        <v>908</v>
      </c>
      <c r="G25" s="114" t="s">
        <v>909</v>
      </c>
    </row>
    <row r="26" spans="1:37" x14ac:dyDescent="0.25">
      <c r="A26" s="115">
        <v>0</v>
      </c>
      <c r="B26" s="115" t="s">
        <v>549</v>
      </c>
      <c r="C26" s="115" t="s">
        <v>954</v>
      </c>
      <c r="E26" s="114" t="s">
        <v>912</v>
      </c>
      <c r="F26" s="114" t="s">
        <v>913</v>
      </c>
      <c r="G26" s="114" t="s">
        <v>909</v>
      </c>
    </row>
    <row r="27" spans="1:37" x14ac:dyDescent="0.25">
      <c r="A27" s="115">
        <v>0</v>
      </c>
      <c r="B27" s="115" t="s">
        <v>1122</v>
      </c>
      <c r="C27" s="115">
        <v>0</v>
      </c>
      <c r="E27" s="114" t="s">
        <v>180</v>
      </c>
      <c r="F27" s="114" t="s">
        <v>1102</v>
      </c>
      <c r="G27" s="114" t="s">
        <v>603</v>
      </c>
    </row>
    <row r="28" spans="1:37" x14ac:dyDescent="0.25">
      <c r="A28" s="115">
        <v>0</v>
      </c>
      <c r="B28" s="115" t="s">
        <v>1123</v>
      </c>
      <c r="C28" s="115">
        <v>0</v>
      </c>
      <c r="E28" s="114" t="s">
        <v>318</v>
      </c>
      <c r="F28" s="114" t="s">
        <v>1097</v>
      </c>
      <c r="G28" s="114" t="s">
        <v>603</v>
      </c>
    </row>
    <row r="29" spans="1:37" x14ac:dyDescent="0.25">
      <c r="A29" s="115">
        <v>0</v>
      </c>
      <c r="B29" s="115" t="s">
        <v>1124</v>
      </c>
      <c r="C29" s="115">
        <v>0</v>
      </c>
      <c r="E29" s="114" t="s">
        <v>1125</v>
      </c>
      <c r="F29" s="114" t="s">
        <v>803</v>
      </c>
      <c r="G29" s="114" t="s">
        <v>804</v>
      </c>
    </row>
    <row r="30" spans="1:37" x14ac:dyDescent="0.25">
      <c r="A30" s="115">
        <v>0</v>
      </c>
      <c r="B30" s="115" t="s">
        <v>1126</v>
      </c>
      <c r="C30" s="115">
        <v>0</v>
      </c>
      <c r="E30" s="114" t="s">
        <v>1127</v>
      </c>
      <c r="F30" s="114" t="s">
        <v>803</v>
      </c>
      <c r="G30" s="114" t="s">
        <v>804</v>
      </c>
    </row>
    <row r="31" spans="1:37" x14ac:dyDescent="0.25">
      <c r="A31" s="115">
        <v>0</v>
      </c>
      <c r="B31" s="115" t="s">
        <v>1128</v>
      </c>
      <c r="C31" s="115">
        <v>0</v>
      </c>
      <c r="E31" s="114" t="s">
        <v>620</v>
      </c>
      <c r="F31" s="114" t="s">
        <v>799</v>
      </c>
      <c r="G31" s="114" t="s">
        <v>800</v>
      </c>
    </row>
    <row r="32" spans="1:37" x14ac:dyDescent="0.25">
      <c r="A32" s="115">
        <v>0</v>
      </c>
      <c r="B32" s="115" t="s">
        <v>1129</v>
      </c>
      <c r="C32" s="115">
        <v>0</v>
      </c>
      <c r="E32" s="114" t="s">
        <v>332</v>
      </c>
      <c r="F32" s="114" t="s">
        <v>803</v>
      </c>
      <c r="G32" s="114" t="s">
        <v>828</v>
      </c>
    </row>
    <row r="33" spans="1:7" x14ac:dyDescent="0.25">
      <c r="A33" s="115">
        <v>0</v>
      </c>
      <c r="B33" s="115" t="s">
        <v>799</v>
      </c>
      <c r="C33" s="115">
        <v>0</v>
      </c>
      <c r="E33" s="114" t="s">
        <v>1130</v>
      </c>
      <c r="F33" s="114">
        <v>0</v>
      </c>
      <c r="G33" s="114">
        <v>0</v>
      </c>
    </row>
    <row r="34" spans="1:7" x14ac:dyDescent="0.25">
      <c r="A34" s="115">
        <v>0</v>
      </c>
      <c r="B34" s="115" t="s">
        <v>824</v>
      </c>
      <c r="C34" s="115">
        <v>0</v>
      </c>
      <c r="E34" s="114" t="s">
        <v>436</v>
      </c>
      <c r="F34" s="114" t="s">
        <v>803</v>
      </c>
      <c r="G34" s="114" t="s">
        <v>800</v>
      </c>
    </row>
    <row r="35" spans="1:7" x14ac:dyDescent="0.25">
      <c r="A35" s="115">
        <v>0</v>
      </c>
      <c r="B35" s="115" t="s">
        <v>931</v>
      </c>
      <c r="C35" s="115">
        <v>0</v>
      </c>
      <c r="E35" s="114" t="s">
        <v>1131</v>
      </c>
      <c r="F35" s="114">
        <v>0</v>
      </c>
      <c r="G35" s="114">
        <v>0</v>
      </c>
    </row>
    <row r="36" spans="1:7" x14ac:dyDescent="0.25">
      <c r="A36" s="115">
        <v>0</v>
      </c>
      <c r="B36" s="115" t="s">
        <v>937</v>
      </c>
      <c r="C36" s="115">
        <v>0</v>
      </c>
      <c r="E36" s="114" t="s">
        <v>1132</v>
      </c>
      <c r="F36" s="114" t="s">
        <v>137</v>
      </c>
      <c r="G36" s="114" t="s">
        <v>603</v>
      </c>
    </row>
    <row r="37" spans="1:7" x14ac:dyDescent="0.25">
      <c r="A37" s="115">
        <v>0</v>
      </c>
      <c r="B37" s="115" t="s">
        <v>934</v>
      </c>
      <c r="C37" s="115">
        <v>0</v>
      </c>
      <c r="E37" s="114" t="s">
        <v>333</v>
      </c>
      <c r="F37" s="114" t="s">
        <v>1110</v>
      </c>
      <c r="G37" s="114" t="s">
        <v>548</v>
      </c>
    </row>
    <row r="38" spans="1:7" x14ac:dyDescent="0.25">
      <c r="A38" s="115">
        <v>0</v>
      </c>
      <c r="B38" s="115" t="s">
        <v>1133</v>
      </c>
      <c r="C38" s="115">
        <v>0</v>
      </c>
      <c r="E38" s="114" t="s">
        <v>1134</v>
      </c>
      <c r="F38" s="114" t="s">
        <v>1121</v>
      </c>
      <c r="G38" s="114" t="s">
        <v>548</v>
      </c>
    </row>
    <row r="39" spans="1:7" x14ac:dyDescent="0.25">
      <c r="A39" s="115">
        <v>0</v>
      </c>
      <c r="B39" s="115" t="s">
        <v>1135</v>
      </c>
      <c r="C39" s="115">
        <v>0</v>
      </c>
      <c r="E39" s="114" t="s">
        <v>440</v>
      </c>
      <c r="F39" s="114" t="s">
        <v>803</v>
      </c>
      <c r="G39" s="114" t="s">
        <v>828</v>
      </c>
    </row>
    <row r="40" spans="1:7" x14ac:dyDescent="0.25">
      <c r="A40" s="115">
        <v>0</v>
      </c>
      <c r="B40" s="115" t="s">
        <v>1136</v>
      </c>
      <c r="C40" s="115">
        <v>0</v>
      </c>
      <c r="E40" s="114" t="s">
        <v>328</v>
      </c>
      <c r="F40" s="114" t="s">
        <v>807</v>
      </c>
      <c r="G40" s="114" t="s">
        <v>807</v>
      </c>
    </row>
    <row r="41" spans="1:7" x14ac:dyDescent="0.25">
      <c r="A41" s="115">
        <v>0</v>
      </c>
      <c r="B41" s="115" t="s">
        <v>1137</v>
      </c>
      <c r="C41" s="115">
        <v>0</v>
      </c>
      <c r="E41" s="114" t="s">
        <v>1138</v>
      </c>
      <c r="F41" s="114" t="s">
        <v>807</v>
      </c>
      <c r="G41" s="114" t="s">
        <v>807</v>
      </c>
    </row>
    <row r="42" spans="1:7" x14ac:dyDescent="0.25">
      <c r="A42" s="115">
        <v>0</v>
      </c>
      <c r="B42" s="115" t="s">
        <v>1139</v>
      </c>
      <c r="C42" s="115">
        <v>0</v>
      </c>
      <c r="E42" s="114" t="s">
        <v>1140</v>
      </c>
      <c r="F42" s="114" t="s">
        <v>803</v>
      </c>
      <c r="G42" s="114" t="s">
        <v>804</v>
      </c>
    </row>
    <row r="43" spans="1:7" x14ac:dyDescent="0.25">
      <c r="A43" s="115">
        <v>0</v>
      </c>
      <c r="B43" s="115" t="s">
        <v>857</v>
      </c>
      <c r="C43" s="115">
        <v>0</v>
      </c>
      <c r="E43" s="114" t="s">
        <v>188</v>
      </c>
      <c r="F43" s="114" t="s">
        <v>834</v>
      </c>
      <c r="G43" s="114" t="s">
        <v>835</v>
      </c>
    </row>
    <row r="44" spans="1:7" x14ac:dyDescent="0.25">
      <c r="A44" s="115">
        <v>0</v>
      </c>
      <c r="B44" s="115" t="s">
        <v>1113</v>
      </c>
      <c r="C44" s="115">
        <v>0</v>
      </c>
      <c r="E44" s="114" t="s">
        <v>624</v>
      </c>
      <c r="F44" s="114" t="s">
        <v>834</v>
      </c>
      <c r="G44" s="114" t="s">
        <v>835</v>
      </c>
    </row>
    <row r="45" spans="1:7" x14ac:dyDescent="0.25">
      <c r="A45" s="115">
        <v>0</v>
      </c>
      <c r="B45" s="115" t="s">
        <v>948</v>
      </c>
      <c r="C45" s="115">
        <v>0</v>
      </c>
      <c r="E45" s="114" t="s">
        <v>244</v>
      </c>
      <c r="F45" s="114" t="s">
        <v>547</v>
      </c>
      <c r="G45" s="114" t="s">
        <v>548</v>
      </c>
    </row>
    <row r="46" spans="1:7" x14ac:dyDescent="0.25">
      <c r="A46" s="115">
        <v>0</v>
      </c>
      <c r="B46" s="115" t="s">
        <v>853</v>
      </c>
      <c r="C46" s="115">
        <v>0</v>
      </c>
      <c r="E46" s="114" t="s">
        <v>245</v>
      </c>
      <c r="F46" s="114" t="s">
        <v>547</v>
      </c>
      <c r="G46" s="114" t="s">
        <v>548</v>
      </c>
    </row>
    <row r="47" spans="1:7" x14ac:dyDescent="0.25">
      <c r="A47" s="115">
        <v>0</v>
      </c>
      <c r="B47" s="115" t="s">
        <v>1141</v>
      </c>
      <c r="C47" s="115">
        <v>0</v>
      </c>
      <c r="E47" s="114" t="s">
        <v>246</v>
      </c>
      <c r="F47" s="114" t="s">
        <v>547</v>
      </c>
      <c r="G47" s="114" t="s">
        <v>548</v>
      </c>
    </row>
    <row r="48" spans="1:7" x14ac:dyDescent="0.25">
      <c r="A48" s="115">
        <v>0</v>
      </c>
      <c r="B48" s="115" t="s">
        <v>962</v>
      </c>
      <c r="C48" s="115">
        <v>0</v>
      </c>
      <c r="E48" s="114" t="s">
        <v>247</v>
      </c>
      <c r="F48" s="114" t="s">
        <v>547</v>
      </c>
      <c r="G48" s="114" t="s">
        <v>548</v>
      </c>
    </row>
    <row r="49" spans="1:7" x14ac:dyDescent="0.25">
      <c r="A49" s="115">
        <v>0</v>
      </c>
      <c r="B49" s="115" t="s">
        <v>965</v>
      </c>
      <c r="C49" s="115">
        <v>0</v>
      </c>
      <c r="E49" s="114" t="s">
        <v>190</v>
      </c>
      <c r="F49" s="114" t="s">
        <v>834</v>
      </c>
      <c r="G49" s="114" t="s">
        <v>835</v>
      </c>
    </row>
    <row r="50" spans="1:7" x14ac:dyDescent="0.25">
      <c r="A50" s="115">
        <v>0</v>
      </c>
      <c r="B50" s="115" t="s">
        <v>1142</v>
      </c>
      <c r="C50" s="115">
        <v>0</v>
      </c>
      <c r="E50" s="114" t="s">
        <v>248</v>
      </c>
      <c r="F50" s="114" t="s">
        <v>549</v>
      </c>
      <c r="G50" s="114" t="s">
        <v>548</v>
      </c>
    </row>
    <row r="51" spans="1:7" x14ac:dyDescent="0.25">
      <c r="E51" s="114" t="s">
        <v>249</v>
      </c>
      <c r="F51" s="114" t="s">
        <v>547</v>
      </c>
      <c r="G51" s="114" t="s">
        <v>548</v>
      </c>
    </row>
    <row r="52" spans="1:7" x14ac:dyDescent="0.25">
      <c r="E52" s="114" t="s">
        <v>250</v>
      </c>
      <c r="F52" s="114" t="s">
        <v>547</v>
      </c>
      <c r="G52" s="114" t="s">
        <v>548</v>
      </c>
    </row>
    <row r="53" spans="1:7" x14ac:dyDescent="0.25">
      <c r="E53" s="114" t="s">
        <v>251</v>
      </c>
      <c r="F53" s="114" t="s">
        <v>547</v>
      </c>
      <c r="G53" s="114" t="s">
        <v>548</v>
      </c>
    </row>
    <row r="54" spans="1:7" x14ac:dyDescent="0.25">
      <c r="E54" s="114" t="s">
        <v>550</v>
      </c>
      <c r="F54" s="114" t="s">
        <v>547</v>
      </c>
      <c r="G54" s="114" t="s">
        <v>548</v>
      </c>
    </row>
    <row r="55" spans="1:7" x14ac:dyDescent="0.25">
      <c r="E55" s="114" t="s">
        <v>252</v>
      </c>
      <c r="F55" s="114" t="s">
        <v>549</v>
      </c>
      <c r="G55" s="114" t="s">
        <v>548</v>
      </c>
    </row>
    <row r="56" spans="1:7" x14ac:dyDescent="0.25">
      <c r="E56" s="114" t="s">
        <v>214</v>
      </c>
      <c r="F56" s="114" t="s">
        <v>1108</v>
      </c>
      <c r="G56" s="114" t="s">
        <v>603</v>
      </c>
    </row>
    <row r="57" spans="1:7" x14ac:dyDescent="0.25">
      <c r="E57" s="114" t="s">
        <v>213</v>
      </c>
      <c r="F57" s="114" t="s">
        <v>1102</v>
      </c>
      <c r="G57" s="114" t="s">
        <v>603</v>
      </c>
    </row>
    <row r="58" spans="1:7" x14ac:dyDescent="0.25">
      <c r="E58" s="114" t="s">
        <v>253</v>
      </c>
      <c r="F58" s="114" t="s">
        <v>953</v>
      </c>
      <c r="G58" s="114" t="s">
        <v>828</v>
      </c>
    </row>
    <row r="59" spans="1:7" x14ac:dyDescent="0.25">
      <c r="E59" s="114" t="s">
        <v>305</v>
      </c>
      <c r="F59" s="114" t="s">
        <v>1123</v>
      </c>
      <c r="G59" s="114" t="s">
        <v>548</v>
      </c>
    </row>
    <row r="60" spans="1:7" x14ac:dyDescent="0.25">
      <c r="E60" s="114" t="s">
        <v>311</v>
      </c>
      <c r="F60" s="114" t="s">
        <v>803</v>
      </c>
      <c r="G60" s="114" t="s">
        <v>804</v>
      </c>
    </row>
    <row r="61" spans="1:7" x14ac:dyDescent="0.25">
      <c r="E61" s="114" t="s">
        <v>626</v>
      </c>
      <c r="F61" s="114" t="s">
        <v>803</v>
      </c>
      <c r="G61" s="114" t="s">
        <v>804</v>
      </c>
    </row>
    <row r="62" spans="1:7" x14ac:dyDescent="0.25">
      <c r="E62" s="114" t="s">
        <v>655</v>
      </c>
      <c r="F62" s="114" t="s">
        <v>803</v>
      </c>
      <c r="G62" s="114" t="s">
        <v>804</v>
      </c>
    </row>
    <row r="63" spans="1:7" x14ac:dyDescent="0.25">
      <c r="E63" s="114" t="s">
        <v>656</v>
      </c>
      <c r="F63" s="114" t="s">
        <v>803</v>
      </c>
      <c r="G63" s="114" t="s">
        <v>804</v>
      </c>
    </row>
    <row r="64" spans="1:7" x14ac:dyDescent="0.25">
      <c r="E64" s="114" t="s">
        <v>259</v>
      </c>
      <c r="F64" s="114" t="s">
        <v>547</v>
      </c>
      <c r="G64" s="114" t="s">
        <v>548</v>
      </c>
    </row>
    <row r="65" spans="5:7" x14ac:dyDescent="0.25">
      <c r="E65" s="114" t="s">
        <v>261</v>
      </c>
      <c r="F65" s="114" t="s">
        <v>547</v>
      </c>
      <c r="G65" s="114" t="s">
        <v>548</v>
      </c>
    </row>
    <row r="66" spans="5:7" x14ac:dyDescent="0.25">
      <c r="E66" s="114" t="s">
        <v>695</v>
      </c>
      <c r="F66" s="114" t="s">
        <v>1123</v>
      </c>
      <c r="G66" s="114" t="s">
        <v>548</v>
      </c>
    </row>
    <row r="67" spans="5:7" x14ac:dyDescent="0.25">
      <c r="E67" s="114" t="s">
        <v>696</v>
      </c>
      <c r="F67" s="114" t="s">
        <v>1123</v>
      </c>
      <c r="G67" s="114" t="s">
        <v>548</v>
      </c>
    </row>
    <row r="68" spans="5:7" x14ac:dyDescent="0.25">
      <c r="E68" s="114" t="s">
        <v>697</v>
      </c>
      <c r="F68" s="114" t="s">
        <v>1123</v>
      </c>
      <c r="G68" s="114" t="s">
        <v>548</v>
      </c>
    </row>
    <row r="69" spans="5:7" x14ac:dyDescent="0.25">
      <c r="E69" s="114" t="s">
        <v>698</v>
      </c>
      <c r="F69" s="114" t="s">
        <v>1123</v>
      </c>
      <c r="G69" s="114" t="s">
        <v>548</v>
      </c>
    </row>
    <row r="70" spans="5:7" x14ac:dyDescent="0.25">
      <c r="E70" s="114" t="s">
        <v>552</v>
      </c>
      <c r="F70" s="114" t="s">
        <v>1126</v>
      </c>
      <c r="G70" s="114" t="s">
        <v>548</v>
      </c>
    </row>
    <row r="71" spans="5:7" x14ac:dyDescent="0.25">
      <c r="E71" s="114" t="s">
        <v>553</v>
      </c>
      <c r="F71" s="114" t="s">
        <v>1126</v>
      </c>
      <c r="G71" s="114" t="s">
        <v>548</v>
      </c>
    </row>
    <row r="72" spans="5:7" x14ac:dyDescent="0.25">
      <c r="E72" s="114" t="s">
        <v>306</v>
      </c>
      <c r="F72" s="114" t="s">
        <v>1123</v>
      </c>
      <c r="G72" s="114" t="s">
        <v>548</v>
      </c>
    </row>
    <row r="73" spans="5:7" x14ac:dyDescent="0.25">
      <c r="E73" s="114" t="s">
        <v>554</v>
      </c>
      <c r="F73" s="114" t="s">
        <v>1126</v>
      </c>
      <c r="G73" s="114" t="s">
        <v>548</v>
      </c>
    </row>
    <row r="74" spans="5:7" x14ac:dyDescent="0.25">
      <c r="E74" s="114" t="s">
        <v>915</v>
      </c>
      <c r="F74" s="114" t="s">
        <v>908</v>
      </c>
      <c r="G74" s="114" t="s">
        <v>909</v>
      </c>
    </row>
    <row r="75" spans="5:7" x14ac:dyDescent="0.25">
      <c r="E75" s="114" t="s">
        <v>918</v>
      </c>
      <c r="F75" s="114" t="s">
        <v>913</v>
      </c>
      <c r="G75" s="114" t="s">
        <v>909</v>
      </c>
    </row>
    <row r="76" spans="5:7" x14ac:dyDescent="0.25">
      <c r="E76" s="114" t="s">
        <v>920</v>
      </c>
      <c r="F76" s="114" t="s">
        <v>921</v>
      </c>
      <c r="G76" s="114" t="s">
        <v>922</v>
      </c>
    </row>
    <row r="77" spans="5:7" x14ac:dyDescent="0.25">
      <c r="E77" s="114" t="s">
        <v>924</v>
      </c>
      <c r="F77" s="114" t="s">
        <v>925</v>
      </c>
      <c r="G77" s="114" t="s">
        <v>922</v>
      </c>
    </row>
    <row r="78" spans="5:7" x14ac:dyDescent="0.25">
      <c r="E78" s="114" t="s">
        <v>927</v>
      </c>
      <c r="F78" s="114" t="s">
        <v>928</v>
      </c>
      <c r="G78" s="114" t="s">
        <v>922</v>
      </c>
    </row>
    <row r="79" spans="5:7" x14ac:dyDescent="0.25">
      <c r="E79" s="114" t="s">
        <v>610</v>
      </c>
      <c r="F79" s="114" t="s">
        <v>824</v>
      </c>
      <c r="G79" s="114" t="s">
        <v>603</v>
      </c>
    </row>
    <row r="80" spans="5:7" x14ac:dyDescent="0.25">
      <c r="E80" s="114" t="s">
        <v>1143</v>
      </c>
      <c r="F80" s="114" t="s">
        <v>824</v>
      </c>
      <c r="G80" s="114" t="s">
        <v>603</v>
      </c>
    </row>
    <row r="81" spans="5:7" x14ac:dyDescent="0.25">
      <c r="E81" s="114" t="s">
        <v>1144</v>
      </c>
      <c r="F81" s="114" t="s">
        <v>824</v>
      </c>
      <c r="G81" s="114" t="s">
        <v>603</v>
      </c>
    </row>
    <row r="82" spans="5:7" x14ac:dyDescent="0.25">
      <c r="E82" s="114" t="s">
        <v>450</v>
      </c>
      <c r="F82" s="114" t="s">
        <v>824</v>
      </c>
      <c r="G82" s="114" t="s">
        <v>603</v>
      </c>
    </row>
    <row r="83" spans="5:7" x14ac:dyDescent="0.25">
      <c r="E83" s="114" t="s">
        <v>451</v>
      </c>
      <c r="F83" s="114" t="s">
        <v>824</v>
      </c>
      <c r="G83" s="114" t="s">
        <v>603</v>
      </c>
    </row>
    <row r="84" spans="5:7" x14ac:dyDescent="0.25">
      <c r="E84" s="114" t="s">
        <v>1145</v>
      </c>
      <c r="F84" s="114" t="s">
        <v>834</v>
      </c>
      <c r="G84" s="114" t="s">
        <v>835</v>
      </c>
    </row>
    <row r="85" spans="5:7" x14ac:dyDescent="0.25">
      <c r="E85" s="114" t="s">
        <v>1146</v>
      </c>
      <c r="F85" s="114" t="s">
        <v>834</v>
      </c>
      <c r="G85" s="114" t="s">
        <v>835</v>
      </c>
    </row>
    <row r="86" spans="5:7" x14ac:dyDescent="0.25">
      <c r="E86" s="114" t="s">
        <v>1147</v>
      </c>
      <c r="F86" s="114" t="s">
        <v>803</v>
      </c>
      <c r="G86" s="114" t="s">
        <v>603</v>
      </c>
    </row>
    <row r="87" spans="5:7" x14ac:dyDescent="0.25">
      <c r="E87" s="114" t="s">
        <v>1148</v>
      </c>
      <c r="F87" s="114" t="s">
        <v>803</v>
      </c>
      <c r="G87" s="114" t="s">
        <v>603</v>
      </c>
    </row>
    <row r="88" spans="5:7" x14ac:dyDescent="0.25">
      <c r="E88" s="114" t="s">
        <v>1149</v>
      </c>
      <c r="F88" s="114" t="s">
        <v>803</v>
      </c>
      <c r="G88" s="114" t="s">
        <v>804</v>
      </c>
    </row>
    <row r="89" spans="5:7" x14ac:dyDescent="0.25">
      <c r="E89" s="114" t="s">
        <v>1150</v>
      </c>
      <c r="F89" s="114" t="s">
        <v>803</v>
      </c>
      <c r="G89" s="114" t="s">
        <v>804</v>
      </c>
    </row>
    <row r="90" spans="5:7" x14ac:dyDescent="0.25">
      <c r="E90" s="114" t="s">
        <v>579</v>
      </c>
      <c r="F90" s="114" t="s">
        <v>807</v>
      </c>
      <c r="G90" s="114" t="s">
        <v>807</v>
      </c>
    </row>
    <row r="91" spans="5:7" x14ac:dyDescent="0.25">
      <c r="E91" s="114" t="s">
        <v>1151</v>
      </c>
      <c r="F91" s="114" t="s">
        <v>807</v>
      </c>
      <c r="G91" s="114" t="s">
        <v>807</v>
      </c>
    </row>
    <row r="92" spans="5:7" x14ac:dyDescent="0.25">
      <c r="E92" s="114" t="s">
        <v>1152</v>
      </c>
      <c r="F92" s="114" t="s">
        <v>834</v>
      </c>
      <c r="G92" s="114" t="s">
        <v>835</v>
      </c>
    </row>
    <row r="93" spans="5:7" x14ac:dyDescent="0.25">
      <c r="E93" s="114" t="s">
        <v>1153</v>
      </c>
      <c r="F93" s="114" t="s">
        <v>834</v>
      </c>
      <c r="G93" s="114" t="s">
        <v>835</v>
      </c>
    </row>
    <row r="94" spans="5:7" x14ac:dyDescent="0.25">
      <c r="E94" s="114" t="s">
        <v>930</v>
      </c>
      <c r="F94" s="114" t="s">
        <v>931</v>
      </c>
      <c r="G94" s="114" t="s">
        <v>909</v>
      </c>
    </row>
    <row r="95" spans="5:7" x14ac:dyDescent="0.25">
      <c r="E95" s="114" t="s">
        <v>940</v>
      </c>
      <c r="F95" s="114" t="s">
        <v>931</v>
      </c>
      <c r="G95" s="114" t="s">
        <v>909</v>
      </c>
    </row>
    <row r="96" spans="5:7" x14ac:dyDescent="0.25">
      <c r="E96" s="114" t="s">
        <v>933</v>
      </c>
      <c r="F96" s="114" t="s">
        <v>934</v>
      </c>
      <c r="G96" s="114" t="s">
        <v>909</v>
      </c>
    </row>
    <row r="97" spans="5:7" x14ac:dyDescent="0.25">
      <c r="E97" s="114" t="s">
        <v>942</v>
      </c>
      <c r="F97" s="114" t="s">
        <v>934</v>
      </c>
      <c r="G97" s="114" t="s">
        <v>909</v>
      </c>
    </row>
    <row r="98" spans="5:7" x14ac:dyDescent="0.25">
      <c r="E98" s="114" t="s">
        <v>936</v>
      </c>
      <c r="F98" s="114" t="s">
        <v>937</v>
      </c>
      <c r="G98" s="114" t="s">
        <v>909</v>
      </c>
    </row>
    <row r="99" spans="5:7" x14ac:dyDescent="0.25">
      <c r="E99" s="114" t="s">
        <v>944</v>
      </c>
      <c r="F99" s="114" t="s">
        <v>937</v>
      </c>
      <c r="G99" s="114" t="s">
        <v>909</v>
      </c>
    </row>
    <row r="100" spans="5:7" x14ac:dyDescent="0.25">
      <c r="E100" s="114" t="s">
        <v>1154</v>
      </c>
      <c r="F100" s="114" t="s">
        <v>1113</v>
      </c>
      <c r="G100" s="114" t="s">
        <v>1114</v>
      </c>
    </row>
    <row r="101" spans="5:7" x14ac:dyDescent="0.25">
      <c r="E101" s="114" t="s">
        <v>1155</v>
      </c>
      <c r="F101" s="114" t="s">
        <v>1113</v>
      </c>
      <c r="G101" s="114" t="s">
        <v>1114</v>
      </c>
    </row>
    <row r="102" spans="5:7" x14ac:dyDescent="0.25">
      <c r="E102" s="114" t="s">
        <v>441</v>
      </c>
      <c r="F102" s="114" t="s">
        <v>834</v>
      </c>
      <c r="G102" s="114" t="s">
        <v>835</v>
      </c>
    </row>
    <row r="103" spans="5:7" x14ac:dyDescent="0.25">
      <c r="E103" s="114" t="s">
        <v>1156</v>
      </c>
      <c r="F103" s="114" t="s">
        <v>1113</v>
      </c>
      <c r="G103" s="114" t="s">
        <v>1114</v>
      </c>
    </row>
    <row r="104" spans="5:7" x14ac:dyDescent="0.25">
      <c r="E104" s="114" t="s">
        <v>1157</v>
      </c>
      <c r="F104" s="114" t="s">
        <v>1113</v>
      </c>
      <c r="G104" s="114" t="s">
        <v>1114</v>
      </c>
    </row>
    <row r="105" spans="5:7" x14ac:dyDescent="0.25">
      <c r="E105" s="114" t="s">
        <v>321</v>
      </c>
      <c r="F105" s="114" t="s">
        <v>1102</v>
      </c>
      <c r="G105" s="114" t="s">
        <v>603</v>
      </c>
    </row>
    <row r="106" spans="5:7" x14ac:dyDescent="0.25">
      <c r="E106" s="114" t="s">
        <v>322</v>
      </c>
      <c r="F106" s="114" t="s">
        <v>1108</v>
      </c>
      <c r="G106" s="114" t="s">
        <v>603</v>
      </c>
    </row>
    <row r="107" spans="5:7" x14ac:dyDescent="0.25">
      <c r="E107" s="114" t="s">
        <v>347</v>
      </c>
      <c r="F107" s="114" t="s">
        <v>1109</v>
      </c>
      <c r="G107" s="114" t="s">
        <v>548</v>
      </c>
    </row>
    <row r="108" spans="5:7" x14ac:dyDescent="0.25">
      <c r="E108" s="114" t="s">
        <v>349</v>
      </c>
      <c r="F108" s="114" t="s">
        <v>1109</v>
      </c>
      <c r="G108" s="114" t="s">
        <v>548</v>
      </c>
    </row>
    <row r="109" spans="5:7" x14ac:dyDescent="0.25">
      <c r="E109" s="114" t="s">
        <v>348</v>
      </c>
      <c r="F109" s="114" t="s">
        <v>1109</v>
      </c>
      <c r="G109" s="114" t="s">
        <v>548</v>
      </c>
    </row>
    <row r="110" spans="5:7" x14ac:dyDescent="0.25">
      <c r="E110" s="114" t="s">
        <v>350</v>
      </c>
      <c r="F110" s="114" t="s">
        <v>1109</v>
      </c>
      <c r="G110" s="114" t="s">
        <v>548</v>
      </c>
    </row>
    <row r="111" spans="5:7" x14ac:dyDescent="0.25">
      <c r="E111" s="114" t="s">
        <v>351</v>
      </c>
      <c r="F111" s="114" t="s">
        <v>1122</v>
      </c>
      <c r="G111" s="114" t="s">
        <v>548</v>
      </c>
    </row>
    <row r="112" spans="5:7" x14ac:dyDescent="0.25">
      <c r="E112" s="114" t="s">
        <v>352</v>
      </c>
      <c r="F112" s="114" t="s">
        <v>1133</v>
      </c>
      <c r="G112" s="114" t="s">
        <v>1116</v>
      </c>
    </row>
    <row r="113" spans="5:7" x14ac:dyDescent="0.25">
      <c r="E113" s="114" t="s">
        <v>353</v>
      </c>
      <c r="F113" s="114" t="s">
        <v>1133</v>
      </c>
      <c r="G113" s="114" t="s">
        <v>1116</v>
      </c>
    </row>
    <row r="114" spans="5:7" x14ac:dyDescent="0.25">
      <c r="E114" s="114" t="s">
        <v>361</v>
      </c>
      <c r="F114" s="114" t="s">
        <v>1135</v>
      </c>
      <c r="G114" s="114" t="s">
        <v>1116</v>
      </c>
    </row>
    <row r="115" spans="5:7" x14ac:dyDescent="0.25">
      <c r="E115" s="114" t="s">
        <v>362</v>
      </c>
      <c r="F115" s="114" t="s">
        <v>1136</v>
      </c>
      <c r="G115" s="114" t="s">
        <v>1116</v>
      </c>
    </row>
    <row r="116" spans="5:7" x14ac:dyDescent="0.25">
      <c r="E116" s="114" t="s">
        <v>1158</v>
      </c>
      <c r="F116" s="114" t="s">
        <v>857</v>
      </c>
      <c r="G116" s="114" t="s">
        <v>835</v>
      </c>
    </row>
    <row r="117" spans="5:7" x14ac:dyDescent="0.25">
      <c r="E117" s="114" t="s">
        <v>1159</v>
      </c>
      <c r="F117" s="114" t="s">
        <v>857</v>
      </c>
      <c r="G117" s="114" t="s">
        <v>835</v>
      </c>
    </row>
    <row r="118" spans="5:7" x14ac:dyDescent="0.25">
      <c r="E118" s="114" t="s">
        <v>427</v>
      </c>
      <c r="F118" s="114" t="s">
        <v>1135</v>
      </c>
      <c r="G118" s="114" t="s">
        <v>1116</v>
      </c>
    </row>
    <row r="119" spans="5:7" x14ac:dyDescent="0.25">
      <c r="E119" s="114" t="s">
        <v>428</v>
      </c>
      <c r="F119" s="114" t="s">
        <v>1136</v>
      </c>
      <c r="G119" s="114" t="s">
        <v>1116</v>
      </c>
    </row>
    <row r="120" spans="5:7" x14ac:dyDescent="0.25">
      <c r="E120" s="114" t="s">
        <v>438</v>
      </c>
      <c r="F120" s="114" t="s">
        <v>1100</v>
      </c>
      <c r="G120" s="114" t="s">
        <v>603</v>
      </c>
    </row>
    <row r="121" spans="5:7" x14ac:dyDescent="0.25">
      <c r="E121" s="114" t="s">
        <v>947</v>
      </c>
      <c r="F121" s="114" t="s">
        <v>948</v>
      </c>
      <c r="G121" s="114" t="s">
        <v>909</v>
      </c>
    </row>
    <row r="122" spans="5:7" x14ac:dyDescent="0.25">
      <c r="E122" s="114" t="s">
        <v>950</v>
      </c>
      <c r="F122" s="114" t="s">
        <v>948</v>
      </c>
      <c r="G122" s="114" t="s">
        <v>909</v>
      </c>
    </row>
    <row r="123" spans="5:7" x14ac:dyDescent="0.25">
      <c r="E123" s="114" t="s">
        <v>1160</v>
      </c>
      <c r="F123" s="114" t="s">
        <v>853</v>
      </c>
      <c r="G123" s="114" t="s">
        <v>854</v>
      </c>
    </row>
    <row r="124" spans="5:7" x14ac:dyDescent="0.25">
      <c r="E124" s="114" t="s">
        <v>1161</v>
      </c>
      <c r="F124" s="114" t="s">
        <v>853</v>
      </c>
      <c r="G124" s="114" t="s">
        <v>854</v>
      </c>
    </row>
    <row r="125" spans="5:7" x14ac:dyDescent="0.25">
      <c r="E125" s="114" t="s">
        <v>952</v>
      </c>
      <c r="F125" s="114" t="s">
        <v>953</v>
      </c>
      <c r="G125" s="114" t="s">
        <v>954</v>
      </c>
    </row>
    <row r="126" spans="5:7" x14ac:dyDescent="0.25">
      <c r="E126" s="114" t="s">
        <v>956</v>
      </c>
      <c r="F126" s="114" t="s">
        <v>953</v>
      </c>
      <c r="G126" s="114" t="s">
        <v>954</v>
      </c>
    </row>
    <row r="127" spans="5:7" x14ac:dyDescent="0.25">
      <c r="E127" s="114" t="s">
        <v>958</v>
      </c>
      <c r="F127" s="114" t="s">
        <v>953</v>
      </c>
      <c r="G127" s="114" t="s">
        <v>954</v>
      </c>
    </row>
    <row r="128" spans="5:7" x14ac:dyDescent="0.25">
      <c r="E128" s="114" t="s">
        <v>446</v>
      </c>
      <c r="F128" s="114" t="s">
        <v>1141</v>
      </c>
      <c r="G128" s="114" t="s">
        <v>603</v>
      </c>
    </row>
    <row r="129" spans="5:7" x14ac:dyDescent="0.25">
      <c r="E129" s="114" t="s">
        <v>447</v>
      </c>
      <c r="F129" s="114" t="s">
        <v>1141</v>
      </c>
      <c r="G129" s="114" t="s">
        <v>603</v>
      </c>
    </row>
    <row r="130" spans="5:7" x14ac:dyDescent="0.25">
      <c r="E130" s="114" t="s">
        <v>512</v>
      </c>
      <c r="F130" s="114" t="s">
        <v>1141</v>
      </c>
      <c r="G130" s="114" t="s">
        <v>603</v>
      </c>
    </row>
    <row r="131" spans="5:7" x14ac:dyDescent="0.25">
      <c r="E131" s="114" t="s">
        <v>513</v>
      </c>
      <c r="F131" s="114" t="s">
        <v>1141</v>
      </c>
      <c r="G131" s="114" t="s">
        <v>603</v>
      </c>
    </row>
    <row r="132" spans="5:7" x14ac:dyDescent="0.25">
      <c r="E132" s="114" t="s">
        <v>961</v>
      </c>
      <c r="F132" s="114" t="s">
        <v>962</v>
      </c>
      <c r="G132" s="114" t="s">
        <v>922</v>
      </c>
    </row>
    <row r="133" spans="5:7" x14ac:dyDescent="0.25">
      <c r="E133" s="114" t="s">
        <v>964</v>
      </c>
      <c r="F133" s="114" t="s">
        <v>965</v>
      </c>
      <c r="G133" s="114" t="s">
        <v>922</v>
      </c>
    </row>
    <row r="134" spans="5:7" x14ac:dyDescent="0.25">
      <c r="E134" s="114" t="s">
        <v>527</v>
      </c>
      <c r="F134" s="114" t="s">
        <v>1123</v>
      </c>
      <c r="G134" s="114" t="s">
        <v>548</v>
      </c>
    </row>
    <row r="135" spans="5:7" x14ac:dyDescent="0.25">
      <c r="E135" s="114" t="s">
        <v>534</v>
      </c>
      <c r="F135" s="114" t="s">
        <v>1142</v>
      </c>
      <c r="G135" s="114" t="s">
        <v>548</v>
      </c>
    </row>
    <row r="136" spans="5:7" x14ac:dyDescent="0.25">
      <c r="E136" s="114" t="s">
        <v>535</v>
      </c>
      <c r="F136" s="114" t="s">
        <v>535</v>
      </c>
      <c r="G136" s="114" t="s">
        <v>1118</v>
      </c>
    </row>
    <row r="137" spans="5:7" x14ac:dyDescent="0.25">
      <c r="E137" s="114" t="s">
        <v>551</v>
      </c>
      <c r="F137" s="114" t="s">
        <v>547</v>
      </c>
      <c r="G137" s="114" t="s">
        <v>548</v>
      </c>
    </row>
    <row r="138" spans="5:7" x14ac:dyDescent="0.25">
      <c r="E138" s="114" t="s">
        <v>562</v>
      </c>
      <c r="F138" s="114" t="s">
        <v>1126</v>
      </c>
      <c r="G138" s="114" t="s">
        <v>548</v>
      </c>
    </row>
    <row r="139" spans="5:7" x14ac:dyDescent="0.25">
      <c r="E139" s="114" t="s">
        <v>563</v>
      </c>
      <c r="F139" s="114" t="s">
        <v>1126</v>
      </c>
      <c r="G139" s="114" t="s">
        <v>548</v>
      </c>
    </row>
    <row r="140" spans="5:7" x14ac:dyDescent="0.25">
      <c r="E140" s="114" t="s">
        <v>561</v>
      </c>
      <c r="F140" s="114" t="s">
        <v>1126</v>
      </c>
      <c r="G140" s="114" t="s">
        <v>548</v>
      </c>
    </row>
    <row r="141" spans="5:7" x14ac:dyDescent="0.25">
      <c r="E141" s="114" t="s">
        <v>689</v>
      </c>
      <c r="F141" s="114" t="s">
        <v>867</v>
      </c>
      <c r="G141" s="114" t="s">
        <v>603</v>
      </c>
    </row>
    <row r="142" spans="5:7" x14ac:dyDescent="0.25">
      <c r="E142" s="114" t="s">
        <v>572</v>
      </c>
      <c r="F142" s="114" t="s">
        <v>1162</v>
      </c>
      <c r="G142" s="114" t="s">
        <v>1120</v>
      </c>
    </row>
    <row r="143" spans="5:7" x14ac:dyDescent="0.25">
      <c r="E143" s="114" t="s">
        <v>573</v>
      </c>
      <c r="F143" s="114" t="s">
        <v>1162</v>
      </c>
      <c r="G143" s="114" t="s">
        <v>1120</v>
      </c>
    </row>
    <row r="144" spans="5:7" x14ac:dyDescent="0.25">
      <c r="E144" s="114" t="s">
        <v>574</v>
      </c>
      <c r="F144" s="114" t="s">
        <v>1162</v>
      </c>
      <c r="G144" s="114" t="s">
        <v>1120</v>
      </c>
    </row>
    <row r="145" spans="5:7" x14ac:dyDescent="0.25">
      <c r="E145" s="114" t="s">
        <v>1163</v>
      </c>
      <c r="F145" s="114" t="s">
        <v>1113</v>
      </c>
      <c r="G145" s="114" t="s">
        <v>1114</v>
      </c>
    </row>
    <row r="146" spans="5:7" x14ac:dyDescent="0.25">
      <c r="E146" s="114" t="s">
        <v>1164</v>
      </c>
      <c r="F146" s="114" t="s">
        <v>1113</v>
      </c>
      <c r="G146" s="114" t="s">
        <v>1114</v>
      </c>
    </row>
    <row r="147" spans="5:7" x14ac:dyDescent="0.25">
      <c r="E147" s="114" t="s">
        <v>1165</v>
      </c>
      <c r="F147" s="114" t="s">
        <v>1113</v>
      </c>
      <c r="G147" s="114" t="s">
        <v>1114</v>
      </c>
    </row>
    <row r="148" spans="5:7" x14ac:dyDescent="0.25">
      <c r="E148" s="114" t="s">
        <v>582</v>
      </c>
      <c r="F148" s="114" t="s">
        <v>1128</v>
      </c>
      <c r="G148" s="114" t="s">
        <v>548</v>
      </c>
    </row>
    <row r="149" spans="5:7" x14ac:dyDescent="0.25">
      <c r="E149" s="114" t="s">
        <v>583</v>
      </c>
      <c r="F149" s="114" t="s">
        <v>1128</v>
      </c>
      <c r="G149" s="114" t="s">
        <v>548</v>
      </c>
    </row>
    <row r="150" spans="5:7" x14ac:dyDescent="0.25">
      <c r="E150" s="114" t="s">
        <v>1166</v>
      </c>
      <c r="F150" s="114" t="s">
        <v>1128</v>
      </c>
      <c r="G150" s="114" t="s">
        <v>548</v>
      </c>
    </row>
    <row r="151" spans="5:7" x14ac:dyDescent="0.25">
      <c r="E151" s="114" t="s">
        <v>1167</v>
      </c>
      <c r="F151" s="114" t="s">
        <v>1128</v>
      </c>
      <c r="G151" s="114" t="s">
        <v>548</v>
      </c>
    </row>
    <row r="152" spans="5:7" x14ac:dyDescent="0.25">
      <c r="E152" s="114" t="s">
        <v>586</v>
      </c>
      <c r="F152" s="114" t="s">
        <v>1128</v>
      </c>
      <c r="G152" s="114" t="s">
        <v>548</v>
      </c>
    </row>
    <row r="153" spans="5:7" x14ac:dyDescent="0.25">
      <c r="E153" s="114" t="s">
        <v>587</v>
      </c>
      <c r="F153" s="114" t="s">
        <v>1128</v>
      </c>
      <c r="G153" s="114" t="s">
        <v>548</v>
      </c>
    </row>
    <row r="154" spans="5:7" x14ac:dyDescent="0.25">
      <c r="E154" s="114" t="s">
        <v>589</v>
      </c>
      <c r="F154" s="114" t="s">
        <v>1124</v>
      </c>
      <c r="G154" s="114" t="s">
        <v>548</v>
      </c>
    </row>
    <row r="155" spans="5:7" x14ac:dyDescent="0.25">
      <c r="E155" s="114" t="s">
        <v>592</v>
      </c>
      <c r="F155" s="114" t="s">
        <v>1123</v>
      </c>
      <c r="G155" s="114" t="s">
        <v>548</v>
      </c>
    </row>
    <row r="156" spans="5:7" x14ac:dyDescent="0.25">
      <c r="E156" s="114" t="s">
        <v>593</v>
      </c>
      <c r="F156" s="114" t="s">
        <v>1124</v>
      </c>
      <c r="G156" s="114" t="s">
        <v>548</v>
      </c>
    </row>
    <row r="157" spans="5:7" x14ac:dyDescent="0.25">
      <c r="E157" s="114" t="s">
        <v>594</v>
      </c>
      <c r="F157" s="114" t="s">
        <v>1123</v>
      </c>
      <c r="G157" s="114" t="s">
        <v>548</v>
      </c>
    </row>
    <row r="158" spans="5:7" x14ac:dyDescent="0.25">
      <c r="E158" s="114" t="s">
        <v>598</v>
      </c>
      <c r="F158" s="114" t="s">
        <v>547</v>
      </c>
      <c r="G158" s="114" t="s">
        <v>548</v>
      </c>
    </row>
    <row r="159" spans="5:7" x14ac:dyDescent="0.25">
      <c r="E159" s="114" t="s">
        <v>599</v>
      </c>
      <c r="F159" s="114" t="s">
        <v>547</v>
      </c>
      <c r="G159" s="114" t="s">
        <v>548</v>
      </c>
    </row>
    <row r="160" spans="5:7" x14ac:dyDescent="0.25">
      <c r="E160" s="114" t="s">
        <v>612</v>
      </c>
      <c r="F160" s="114" t="s">
        <v>1168</v>
      </c>
      <c r="G160" s="114" t="s">
        <v>603</v>
      </c>
    </row>
    <row r="161" spans="5:7" x14ac:dyDescent="0.25">
      <c r="E161" s="114" t="s">
        <v>613</v>
      </c>
      <c r="F161" s="114" t="s">
        <v>867</v>
      </c>
      <c r="G161" s="114" t="s">
        <v>603</v>
      </c>
    </row>
    <row r="162" spans="5:7" x14ac:dyDescent="0.25">
      <c r="E162" s="114" t="s">
        <v>614</v>
      </c>
      <c r="F162" s="114" t="s">
        <v>1162</v>
      </c>
      <c r="G162" s="114" t="s">
        <v>1120</v>
      </c>
    </row>
    <row r="163" spans="5:7" x14ac:dyDescent="0.25">
      <c r="E163" s="114">
        <v>0</v>
      </c>
      <c r="F163" s="114">
        <v>0</v>
      </c>
      <c r="G163" s="114">
        <v>0</v>
      </c>
    </row>
    <row r="164" spans="5:7" x14ac:dyDescent="0.25">
      <c r="E164" s="114" t="s">
        <v>616</v>
      </c>
      <c r="F164" s="114" t="s">
        <v>1106</v>
      </c>
      <c r="G164" s="114" t="s">
        <v>548</v>
      </c>
    </row>
    <row r="165" spans="5:7" x14ac:dyDescent="0.25">
      <c r="E165" s="114" t="s">
        <v>617</v>
      </c>
      <c r="F165" s="114" t="s">
        <v>1106</v>
      </c>
      <c r="G165" s="114" t="s">
        <v>548</v>
      </c>
    </row>
    <row r="166" spans="5:7" x14ac:dyDescent="0.25">
      <c r="E166" s="114" t="s">
        <v>618</v>
      </c>
      <c r="F166" s="114" t="s">
        <v>1110</v>
      </c>
      <c r="G166" s="114" t="s">
        <v>548</v>
      </c>
    </row>
    <row r="167" spans="5:7" x14ac:dyDescent="0.25">
      <c r="E167" s="114" t="s">
        <v>633</v>
      </c>
      <c r="F167" s="114" t="s">
        <v>1102</v>
      </c>
      <c r="G167" s="114" t="s">
        <v>603</v>
      </c>
    </row>
    <row r="168" spans="5:7" x14ac:dyDescent="0.25">
      <c r="E168" s="114" t="s">
        <v>634</v>
      </c>
      <c r="F168" s="114" t="s">
        <v>1169</v>
      </c>
      <c r="G168" s="114" t="s">
        <v>1116</v>
      </c>
    </row>
    <row r="169" spans="5:7" x14ac:dyDescent="0.25">
      <c r="E169" s="114" t="s">
        <v>635</v>
      </c>
      <c r="F169" s="114" t="s">
        <v>1169</v>
      </c>
      <c r="G169" s="114" t="s">
        <v>1116</v>
      </c>
    </row>
    <row r="170" spans="5:7" x14ac:dyDescent="0.25">
      <c r="E170" s="114" t="s">
        <v>640</v>
      </c>
      <c r="F170" s="114" t="s">
        <v>1122</v>
      </c>
      <c r="G170" s="114" t="s">
        <v>548</v>
      </c>
    </row>
    <row r="171" spans="5:7" x14ac:dyDescent="0.25">
      <c r="E171" s="114" t="s">
        <v>637</v>
      </c>
      <c r="F171" s="114" t="s">
        <v>1109</v>
      </c>
      <c r="G171" s="114" t="s">
        <v>548</v>
      </c>
    </row>
    <row r="172" spans="5:7" x14ac:dyDescent="0.25">
      <c r="E172" s="114" t="s">
        <v>642</v>
      </c>
      <c r="F172" s="114" t="s">
        <v>1109</v>
      </c>
      <c r="G172" s="114" t="s">
        <v>548</v>
      </c>
    </row>
    <row r="173" spans="5:7" x14ac:dyDescent="0.25">
      <c r="E173" s="114" t="s">
        <v>1170</v>
      </c>
      <c r="F173" s="114" t="s">
        <v>1113</v>
      </c>
      <c r="G173" s="114" t="s">
        <v>1114</v>
      </c>
    </row>
    <row r="174" spans="5:7" x14ac:dyDescent="0.25">
      <c r="E174" s="114" t="s">
        <v>1171</v>
      </c>
      <c r="F174" s="114" t="s">
        <v>1113</v>
      </c>
      <c r="G174" s="114" t="s">
        <v>1114</v>
      </c>
    </row>
    <row r="175" spans="5:7" x14ac:dyDescent="0.25">
      <c r="E175" s="114" t="s">
        <v>645</v>
      </c>
      <c r="F175" s="114" t="s">
        <v>1109</v>
      </c>
      <c r="G175" s="114" t="s">
        <v>548</v>
      </c>
    </row>
    <row r="176" spans="5:7" x14ac:dyDescent="0.25">
      <c r="E176" s="114" t="s">
        <v>652</v>
      </c>
      <c r="F176" s="114" t="s">
        <v>1124</v>
      </c>
      <c r="G176" s="114" t="s">
        <v>548</v>
      </c>
    </row>
    <row r="177" spans="5:7" x14ac:dyDescent="0.25">
      <c r="E177" s="114" t="s">
        <v>653</v>
      </c>
      <c r="F177" s="114" t="s">
        <v>653</v>
      </c>
      <c r="G177" s="114" t="s">
        <v>653</v>
      </c>
    </row>
    <row r="178" spans="5:7" x14ac:dyDescent="0.25">
      <c r="E178" s="114" t="s">
        <v>690</v>
      </c>
      <c r="F178" s="114" t="s">
        <v>807</v>
      </c>
      <c r="G178" s="114" t="s">
        <v>807</v>
      </c>
    </row>
    <row r="179" spans="5:7" x14ac:dyDescent="0.25">
      <c r="E179" s="114" t="s">
        <v>691</v>
      </c>
      <c r="F179" s="114" t="s">
        <v>807</v>
      </c>
      <c r="G179" s="114" t="s">
        <v>807</v>
      </c>
    </row>
    <row r="180" spans="5:7" x14ac:dyDescent="0.25">
      <c r="E180" s="114" t="s">
        <v>676</v>
      </c>
      <c r="F180" s="114" t="s">
        <v>1168</v>
      </c>
      <c r="G180" s="114" t="s">
        <v>603</v>
      </c>
    </row>
    <row r="181" spans="5:7" x14ac:dyDescent="0.25">
      <c r="E181" s="114" t="s">
        <v>677</v>
      </c>
      <c r="F181" s="114" t="s">
        <v>867</v>
      </c>
      <c r="G181" s="114" t="s">
        <v>603</v>
      </c>
    </row>
    <row r="182" spans="5:7" x14ac:dyDescent="0.25">
      <c r="E182" s="114" t="s">
        <v>678</v>
      </c>
      <c r="F182" s="114" t="s">
        <v>1172</v>
      </c>
      <c r="G182" s="114" t="s">
        <v>1120</v>
      </c>
    </row>
    <row r="183" spans="5:7" x14ac:dyDescent="0.25">
      <c r="E183" s="114">
        <v>0</v>
      </c>
      <c r="F183" s="114">
        <v>0</v>
      </c>
      <c r="G183" s="114">
        <v>0</v>
      </c>
    </row>
    <row r="184" spans="5:7" x14ac:dyDescent="0.25">
      <c r="E184" s="114" t="s">
        <v>679</v>
      </c>
      <c r="F184" s="114" t="s">
        <v>1110</v>
      </c>
      <c r="G184" s="114" t="s">
        <v>548</v>
      </c>
    </row>
    <row r="185" spans="5:7" x14ac:dyDescent="0.25">
      <c r="E185" s="114" t="s">
        <v>694</v>
      </c>
      <c r="F185" s="114" t="s">
        <v>867</v>
      </c>
      <c r="G185" s="114" t="s">
        <v>603</v>
      </c>
    </row>
    <row r="186" spans="5:7" x14ac:dyDescent="0.25">
      <c r="E186" s="114" t="s">
        <v>660</v>
      </c>
      <c r="F186" s="114" t="s">
        <v>807</v>
      </c>
      <c r="G186" s="114" t="s">
        <v>807</v>
      </c>
    </row>
    <row r="187" spans="5:7" x14ac:dyDescent="0.25">
      <c r="E187" s="114" t="s">
        <v>706</v>
      </c>
      <c r="F187" s="114" t="s">
        <v>807</v>
      </c>
      <c r="G187" s="114" t="s">
        <v>807</v>
      </c>
    </row>
    <row r="188" spans="5:7" x14ac:dyDescent="0.25">
      <c r="E188" s="114" t="s">
        <v>1173</v>
      </c>
      <c r="F188" s="114" t="s">
        <v>867</v>
      </c>
      <c r="G188" s="114" t="s">
        <v>603</v>
      </c>
    </row>
    <row r="189" spans="5:7" x14ac:dyDescent="0.25">
      <c r="E189" s="114" t="s">
        <v>1174</v>
      </c>
      <c r="F189" s="114" t="s">
        <v>867</v>
      </c>
      <c r="G189" s="114" t="s">
        <v>603</v>
      </c>
    </row>
    <row r="190" spans="5:7" x14ac:dyDescent="0.25">
      <c r="E190" s="114" t="s">
        <v>699</v>
      </c>
      <c r="F190" s="114" t="s">
        <v>1123</v>
      </c>
      <c r="G190" s="114" t="s">
        <v>548</v>
      </c>
    </row>
    <row r="191" spans="5:7" x14ac:dyDescent="0.25">
      <c r="E191" s="114" t="s">
        <v>700</v>
      </c>
      <c r="F191" s="114" t="s">
        <v>1123</v>
      </c>
      <c r="G191" s="114" t="s">
        <v>548</v>
      </c>
    </row>
    <row r="192" spans="5:7" x14ac:dyDescent="0.25">
      <c r="E192" s="114" t="s">
        <v>668</v>
      </c>
      <c r="F192" s="114" t="s">
        <v>824</v>
      </c>
      <c r="G192" s="114" t="s">
        <v>603</v>
      </c>
    </row>
    <row r="193" spans="5:7" x14ac:dyDescent="0.25">
      <c r="E193" s="114" t="s">
        <v>969</v>
      </c>
      <c r="F193" s="114" t="s">
        <v>928</v>
      </c>
      <c r="G193" s="114" t="s">
        <v>922</v>
      </c>
    </row>
    <row r="194" spans="5:7" x14ac:dyDescent="0.25">
      <c r="E194" s="114">
        <v>0</v>
      </c>
      <c r="F194" s="114">
        <v>0</v>
      </c>
      <c r="G194" s="114">
        <v>0</v>
      </c>
    </row>
    <row r="195" spans="5:7" x14ac:dyDescent="0.25">
      <c r="E195" s="114">
        <v>0</v>
      </c>
      <c r="F195" s="114">
        <v>0</v>
      </c>
      <c r="G195" s="114">
        <v>0</v>
      </c>
    </row>
    <row r="196" spans="5:7" x14ac:dyDescent="0.25">
      <c r="E196" s="114">
        <v>0</v>
      </c>
      <c r="F196" s="114">
        <v>0</v>
      </c>
      <c r="G196" s="114">
        <v>0</v>
      </c>
    </row>
    <row r="197" spans="5:7" x14ac:dyDescent="0.25">
      <c r="E197" s="114">
        <v>0</v>
      </c>
      <c r="F197" s="114">
        <v>0</v>
      </c>
      <c r="G197" s="114">
        <v>0</v>
      </c>
    </row>
    <row r="198" spans="5:7" x14ac:dyDescent="0.25">
      <c r="E198" s="114">
        <v>0</v>
      </c>
      <c r="F198" s="114">
        <v>0</v>
      </c>
      <c r="G198" s="114">
        <v>0</v>
      </c>
    </row>
    <row r="199" spans="5:7" x14ac:dyDescent="0.25">
      <c r="E199" s="114">
        <v>0</v>
      </c>
      <c r="F199" s="114">
        <v>0</v>
      </c>
      <c r="G199" s="114">
        <v>0</v>
      </c>
    </row>
    <row r="200" spans="5:7" x14ac:dyDescent="0.25">
      <c r="E200" s="114">
        <v>0</v>
      </c>
      <c r="F200" s="114">
        <v>0</v>
      </c>
      <c r="G200" s="114">
        <v>0</v>
      </c>
    </row>
    <row r="201" spans="5:7" x14ac:dyDescent="0.25">
      <c r="E201" s="114">
        <v>0</v>
      </c>
      <c r="F201" s="114">
        <v>0</v>
      </c>
      <c r="G201" s="114">
        <v>0</v>
      </c>
    </row>
    <row r="202" spans="5:7" x14ac:dyDescent="0.25">
      <c r="E202" s="114">
        <v>0</v>
      </c>
      <c r="F202" s="114">
        <v>0</v>
      </c>
      <c r="G202" s="114">
        <v>0</v>
      </c>
    </row>
    <row r="203" spans="5:7" x14ac:dyDescent="0.25">
      <c r="E203" s="114">
        <v>0</v>
      </c>
      <c r="F203" s="114">
        <v>0</v>
      </c>
      <c r="G203" s="114">
        <v>0</v>
      </c>
    </row>
    <row r="204" spans="5:7" x14ac:dyDescent="0.25">
      <c r="E204" s="114">
        <v>0</v>
      </c>
      <c r="F204" s="114">
        <v>0</v>
      </c>
      <c r="G204" s="114">
        <v>0</v>
      </c>
    </row>
    <row r="205" spans="5:7" x14ac:dyDescent="0.25">
      <c r="E205" s="114">
        <v>0</v>
      </c>
      <c r="F205" s="114">
        <v>0</v>
      </c>
      <c r="G205" s="114">
        <v>0</v>
      </c>
    </row>
    <row r="206" spans="5:7" x14ac:dyDescent="0.25">
      <c r="E206" s="114">
        <v>0</v>
      </c>
      <c r="F206" s="114">
        <v>0</v>
      </c>
      <c r="G206" s="114">
        <v>0</v>
      </c>
    </row>
    <row r="207" spans="5:7" x14ac:dyDescent="0.25">
      <c r="E207" s="114">
        <v>0</v>
      </c>
      <c r="F207" s="114">
        <v>0</v>
      </c>
      <c r="G207" s="114">
        <v>0</v>
      </c>
    </row>
    <row r="208" spans="5:7" x14ac:dyDescent="0.25">
      <c r="E208" s="114">
        <v>0</v>
      </c>
      <c r="F208" s="114">
        <v>0</v>
      </c>
      <c r="G208" s="114">
        <v>0</v>
      </c>
    </row>
    <row r="209" spans="5:7" x14ac:dyDescent="0.25">
      <c r="E209" s="114">
        <v>0</v>
      </c>
      <c r="F209" s="114">
        <v>0</v>
      </c>
      <c r="G209" s="114">
        <v>0</v>
      </c>
    </row>
    <row r="210" spans="5:7" x14ac:dyDescent="0.25">
      <c r="E210" s="114">
        <v>0</v>
      </c>
      <c r="F210" s="114">
        <v>0</v>
      </c>
      <c r="G210" s="114">
        <v>0</v>
      </c>
    </row>
    <row r="211" spans="5:7" x14ac:dyDescent="0.25">
      <c r="E211" s="114">
        <v>0</v>
      </c>
      <c r="F211" s="114">
        <v>0</v>
      </c>
      <c r="G211" s="114">
        <v>0</v>
      </c>
    </row>
    <row r="212" spans="5:7" x14ac:dyDescent="0.25">
      <c r="E212" s="114">
        <v>0</v>
      </c>
      <c r="F212" s="114">
        <v>0</v>
      </c>
      <c r="G212" s="114">
        <v>0</v>
      </c>
    </row>
    <row r="213" spans="5:7" x14ac:dyDescent="0.25">
      <c r="E213" s="114">
        <v>0</v>
      </c>
      <c r="F213" s="114">
        <v>0</v>
      </c>
      <c r="G213" s="114">
        <v>0</v>
      </c>
    </row>
    <row r="214" spans="5:7" x14ac:dyDescent="0.25">
      <c r="E214" s="114">
        <v>0</v>
      </c>
      <c r="F214" s="114">
        <v>0</v>
      </c>
      <c r="G214" s="114">
        <v>0</v>
      </c>
    </row>
    <row r="215" spans="5:7" x14ac:dyDescent="0.25">
      <c r="E215" s="114">
        <v>0</v>
      </c>
      <c r="F215" s="114">
        <v>0</v>
      </c>
      <c r="G215" s="114">
        <v>0</v>
      </c>
    </row>
    <row r="216" spans="5:7" x14ac:dyDescent="0.25">
      <c r="E216" s="114">
        <v>0</v>
      </c>
      <c r="F216" s="114">
        <v>0</v>
      </c>
      <c r="G216" s="114">
        <v>0</v>
      </c>
    </row>
    <row r="217" spans="5:7" x14ac:dyDescent="0.25">
      <c r="E217" s="114">
        <v>0</v>
      </c>
      <c r="F217" s="114">
        <v>0</v>
      </c>
      <c r="G217" s="114">
        <v>0</v>
      </c>
    </row>
    <row r="218" spans="5:7" x14ac:dyDescent="0.25">
      <c r="E218" s="114">
        <v>0</v>
      </c>
      <c r="F218" s="114">
        <v>0</v>
      </c>
      <c r="G218" s="114">
        <v>0</v>
      </c>
    </row>
    <row r="219" spans="5:7" x14ac:dyDescent="0.25">
      <c r="E219" s="114">
        <v>0</v>
      </c>
      <c r="F219" s="114">
        <v>0</v>
      </c>
      <c r="G219" s="114">
        <v>0</v>
      </c>
    </row>
    <row r="220" spans="5:7" x14ac:dyDescent="0.25">
      <c r="E220" s="114">
        <v>0</v>
      </c>
      <c r="F220" s="114">
        <v>0</v>
      </c>
      <c r="G220" s="114">
        <v>0</v>
      </c>
    </row>
    <row r="221" spans="5:7" x14ac:dyDescent="0.25">
      <c r="E221" s="114">
        <v>0</v>
      </c>
      <c r="F221" s="114">
        <v>0</v>
      </c>
      <c r="G221" s="114">
        <v>0</v>
      </c>
    </row>
    <row r="222" spans="5:7" x14ac:dyDescent="0.25">
      <c r="E222" s="114">
        <v>0</v>
      </c>
      <c r="F222" s="114">
        <v>0</v>
      </c>
      <c r="G222" s="114">
        <v>0</v>
      </c>
    </row>
    <row r="223" spans="5:7" x14ac:dyDescent="0.25">
      <c r="E223" s="114">
        <v>0</v>
      </c>
      <c r="F223" s="114">
        <v>0</v>
      </c>
      <c r="G223" s="114">
        <v>0</v>
      </c>
    </row>
    <row r="224" spans="5:7" x14ac:dyDescent="0.25">
      <c r="E224" s="114">
        <v>0</v>
      </c>
      <c r="F224" s="114">
        <v>0</v>
      </c>
      <c r="G224" s="114">
        <v>0</v>
      </c>
    </row>
    <row r="225" spans="5:7" x14ac:dyDescent="0.25">
      <c r="E225" s="114">
        <v>0</v>
      </c>
      <c r="F225" s="114">
        <v>0</v>
      </c>
      <c r="G225" s="114">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B93B0E-0CC3-402E-8F77-C0F0D361D2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Example</vt:lpstr>
      <vt:lpstr>Pyrolysis_straw_conv</vt:lpstr>
      <vt:lpstr>RapeStraw_Cut_Comb_conv</vt:lpstr>
      <vt:lpstr>RapeStraw_Cut_Comb_org</vt:lpstr>
      <vt:lpstr>Straw_Cut_Comb_conv</vt:lpstr>
      <vt:lpstr>Straw_Cut_Comb_org</vt:lpstr>
      <vt:lpstr>Grassclover_Return_conv</vt:lpstr>
      <vt:lpstr>Grassclover_Return_org</vt:lpstr>
      <vt:lpstr>Wholecrop_Return_conv</vt:lpstr>
      <vt:lpstr>Extrac_grassclover_conv</vt:lpstr>
      <vt:lpstr>Extrac_grassclover_org</vt:lpstr>
      <vt:lpstr>Extrac_ProteinGrassclover_conv</vt:lpstr>
      <vt:lpstr>Extrac_ProteinGrassclover_org</vt:lpstr>
      <vt:lpstr>Oil_Mill_conv</vt:lpstr>
      <vt:lpstr>Oil_Mill_org</vt:lpstr>
      <vt:lpstr>Pyrol_degas_catt_man_fiber_conv</vt:lpstr>
      <vt:lpstr>Heat_and_power_straw_conv</vt:lpstr>
      <vt:lpstr>Boiler_private_straw_conv</vt:lpstr>
      <vt:lpstr>Boiler_private_rape_straw_conv</vt:lpstr>
      <vt:lpstr>Boiler_straw_conv</vt:lpstr>
      <vt:lpstr>Sbeet_factory_conv</vt:lpstr>
      <vt:lpstr>Sbeet_factory_org</vt:lpstr>
      <vt:lpstr>Pstarch_factory_conv</vt:lpstr>
      <vt:lpstr>Pstarch_factory_org</vt:lpstr>
      <vt:lpstr>Reservation_corn_biogas_conv</vt:lpstr>
      <vt:lpstr>Reservation_beet_ro_biogas_conv</vt:lpstr>
      <vt:lpstr>Reservation_whole_c_biogas_conv</vt:lpstr>
      <vt:lpstr>Processed products</vt:lpstr>
      <vt:lpstr>Biomass_pool_output_Field_modul</vt:lpstr>
      <vt:lpstr>Biomass_pool_output_Biogas_Stor</vt:lpstr>
      <vt:lpstr>Crop definitions</vt:lpstr>
      <vt:lpstr>Imported products</vt:lpstr>
      <vt:lpstr>Diesel consumption for field op</vt:lpstr>
      <vt:lpstr>Other_tabels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2024-10-21T07:14:07Z</dcterms:modified>
</cp:coreProperties>
</file>